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aiz Disco HP\ICL 2021\CUENTA PUBLICA 2021\Información Financiera 4to trim 2021\"/>
    </mc:Choice>
  </mc:AlternateContent>
  <bookViews>
    <workbookView xWindow="-120" yWindow="-120" windowWidth="20730" windowHeight="1116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4" i="5" l="1"/>
  <c r="I34" i="5"/>
  <c r="H34" i="5"/>
  <c r="I38" i="5" l="1"/>
  <c r="I51" i="5"/>
  <c r="I18" i="5"/>
  <c r="I9" i="5"/>
  <c r="I11" i="5"/>
  <c r="I14" i="5"/>
  <c r="I15" i="5"/>
  <c r="I10" i="5"/>
  <c r="I43" i="5"/>
  <c r="I42" i="5"/>
  <c r="I24" i="5"/>
  <c r="I28" i="5"/>
  <c r="I26" i="5"/>
  <c r="I20" i="5"/>
  <c r="H51" i="5" l="1"/>
  <c r="J51" i="5" s="1"/>
  <c r="G51" i="5"/>
  <c r="J52" i="5"/>
  <c r="J50" i="5"/>
  <c r="J49" i="5"/>
  <c r="J48" i="5"/>
  <c r="J47" i="5"/>
  <c r="J46" i="5"/>
  <c r="J45" i="5"/>
  <c r="J43" i="5"/>
  <c r="J41" i="5"/>
  <c r="J40" i="5"/>
  <c r="J39" i="5"/>
  <c r="J37" i="5"/>
  <c r="J35" i="5"/>
  <c r="J33" i="5"/>
  <c r="J32" i="5"/>
  <c r="J29" i="5"/>
  <c r="J27" i="5"/>
  <c r="J26" i="5"/>
  <c r="J25" i="5"/>
  <c r="J17" i="5"/>
  <c r="J16" i="5"/>
  <c r="J14" i="5"/>
  <c r="J12" i="5"/>
  <c r="J10" i="5"/>
  <c r="J9" i="5"/>
  <c r="I52" i="5"/>
  <c r="I50" i="5"/>
  <c r="I49" i="5"/>
  <c r="I48" i="5"/>
  <c r="I47" i="5"/>
  <c r="I46" i="5"/>
  <c r="I45" i="5"/>
  <c r="I44" i="5"/>
  <c r="J44" i="5" s="1"/>
  <c r="J42" i="5"/>
  <c r="I41" i="5"/>
  <c r="I40" i="5"/>
  <c r="I39" i="5"/>
  <c r="J38" i="5"/>
  <c r="I37" i="5"/>
  <c r="I36" i="5"/>
  <c r="J36" i="5" s="1"/>
  <c r="I35" i="5"/>
  <c r="I33" i="5"/>
  <c r="I32" i="5"/>
  <c r="I31" i="5"/>
  <c r="J31" i="5" s="1"/>
  <c r="I30" i="5"/>
  <c r="J30" i="5" s="1"/>
  <c r="I29" i="5"/>
  <c r="J28" i="5"/>
  <c r="I27" i="5"/>
  <c r="I25" i="5"/>
  <c r="J24" i="5"/>
  <c r="I23" i="5"/>
  <c r="J23" i="5" s="1"/>
  <c r="I22" i="5"/>
  <c r="J22" i="5" s="1"/>
  <c r="I21" i="5"/>
  <c r="J21" i="5" s="1"/>
  <c r="J20" i="5"/>
  <c r="I19" i="5"/>
  <c r="J19" i="5" s="1"/>
  <c r="J18" i="5"/>
  <c r="I17" i="5"/>
  <c r="I16" i="5"/>
  <c r="J15" i="5"/>
  <c r="I13" i="5"/>
  <c r="J13" i="5" s="1"/>
  <c r="I12" i="5"/>
  <c r="J11" i="5"/>
  <c r="T7" i="5" l="1"/>
  <c r="T21" i="5" l="1"/>
  <c r="T40" i="5" l="1"/>
  <c r="T39" i="5"/>
  <c r="T8" i="5" l="1"/>
  <c r="T41" i="5" l="1"/>
  <c r="U41" i="5"/>
  <c r="T26" i="5" l="1"/>
  <c r="T23" i="5"/>
  <c r="T24" i="5" l="1"/>
  <c r="T19" i="5"/>
  <c r="T13" i="5" l="1"/>
  <c r="T52" i="5" l="1"/>
  <c r="T51" i="5"/>
  <c r="T49" i="5"/>
  <c r="T48" i="5"/>
  <c r="T47" i="5"/>
  <c r="T46" i="5"/>
  <c r="T45" i="5"/>
  <c r="T44" i="5"/>
  <c r="T43" i="5"/>
  <c r="T42" i="5"/>
  <c r="T38" i="5"/>
  <c r="T37" i="5"/>
  <c r="T36" i="5"/>
  <c r="T35" i="5"/>
  <c r="G35" i="5"/>
  <c r="T34" i="5"/>
  <c r="T33" i="5"/>
  <c r="H33" i="5"/>
  <c r="G33" i="5"/>
  <c r="T32" i="5"/>
  <c r="T31" i="5"/>
  <c r="T30" i="5"/>
  <c r="T29" i="5"/>
  <c r="T28" i="5"/>
  <c r="T27" i="5"/>
  <c r="T25" i="5"/>
  <c r="T22" i="5"/>
  <c r="T20" i="5"/>
  <c r="T18" i="5"/>
  <c r="T15" i="5"/>
  <c r="T14" i="5"/>
  <c r="T11" i="5"/>
  <c r="T10" i="5"/>
  <c r="T9" i="5"/>
</calcChain>
</file>

<file path=xl/comments1.xml><?xml version="1.0" encoding="utf-8"?>
<comments xmlns="http://schemas.openxmlformats.org/spreadsheetml/2006/main">
  <authors>
    <author>Verónica</author>
  </authors>
  <commentList>
    <comment ref="G31" authorId="0" shapeId="0">
      <text>
        <r>
          <rPr>
            <b/>
            <sz val="9"/>
            <color indexed="81"/>
            <rFont val="Tahoma"/>
            <family val="2"/>
          </rPr>
          <t>ICL: Recurso notificado en la decima modificación presupuestal, pendiente de entrar en bancos del ICL</t>
        </r>
        <r>
          <rPr>
            <sz val="9"/>
            <color indexed="81"/>
            <rFont val="Tahoma"/>
            <family val="2"/>
          </rPr>
          <t xml:space="preserve">
</t>
        </r>
      </text>
    </comment>
  </commentList>
</comments>
</file>

<file path=xl/sharedStrings.xml><?xml version="1.0" encoding="utf-8"?>
<sst xmlns="http://schemas.openxmlformats.org/spreadsheetml/2006/main" count="698" uniqueCount="300">
  <si>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</si>
  <si>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</si>
  <si>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</si>
  <si>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</si>
  <si>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</si>
  <si>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</si>
  <si>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</si>
  <si>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</si>
  <si>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</si>
  <si>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</si>
  <si>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</si>
  <si>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</si>
  <si>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</si>
  <si>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</si>
  <si>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</si>
  <si>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</si>
  <si>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</si>
  <si>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</si>
  <si>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</si>
  <si>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</si>
  <si>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</si>
  <si>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</si>
  <si>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</si>
  <si>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</si>
  <si>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</si>
  <si>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</si>
  <si>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</si>
  <si>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</si>
  <si>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</si>
  <si>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</si>
  <si>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</si>
  <si>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</si>
  <si>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</si>
  <si>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</si>
  <si>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</si>
  <si>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</si>
  <si>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</si>
  <si>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</si>
  <si>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</si>
  <si>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</si>
  <si>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</si>
  <si>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</si>
  <si>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</si>
  <si>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</si>
  <si>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</si>
  <si>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</si>
  <si>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</si>
  <si>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</si>
  <si>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</si>
  <si>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</si>
  <si>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</si>
  <si>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</si>
  <si>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</si>
  <si>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</si>
  <si>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</si>
  <si>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</si>
  <si>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</si>
  <si>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</si>
  <si>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</si>
  <si>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</si>
  <si>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</si>
  <si>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</si>
  <si>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</si>
  <si>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</si>
  <si>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</si>
  <si>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</si>
  <si>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</si>
  <si>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</si>
  <si>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</si>
  <si>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</si>
  <si>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</si>
  <si>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</si>
  <si>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</si>
  <si>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</si>
  <si>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</si>
  <si>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</si>
  <si>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</si>
  <si>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</si>
  <si>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</si>
  <si>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</si>
  <si>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</si>
  <si>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</si>
  <si>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</si>
  <si>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</si>
  <si>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</si>
  <si>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</si>
  <si>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PRESTACIÓN DE SERVICIOS PÚBLICOS</t>
  </si>
  <si>
    <t>E</t>
  </si>
  <si>
    <t>CIUDAD ATRACTIVA</t>
  </si>
  <si>
    <t>2.4.2 CULTURA</t>
  </si>
  <si>
    <t>INSTITUTO CULTURAL DE LEÓN</t>
  </si>
  <si>
    <t>SI</t>
  </si>
  <si>
    <t xml:space="preserve">Fortalecer la economía mediante la diversificación de las actividades productivas, la atracción de inversiones y el impulso al empleo que ofrezca bienestar y tranquilidad a las familias leonesas, así como promover el talento de las personas y el patrimonio histórico que enriquecen y potencializan el desarrollo humano, social, económico y cultural del municipio. </t>
  </si>
  <si>
    <t>Porcentaje de incremento en la derrama económica respecto al año anterior</t>
  </si>
  <si>
    <t>((DECPAA/DEEA)-1)*100</t>
  </si>
  <si>
    <t>((Derrama económica calculada para el año actual/Derrama económica del ejercicio anterior)-1)*100</t>
  </si>
  <si>
    <t>Los habitantes y visitantes del municipio de León cuentan con lugares de  esparcimiento y recreación  con  eventos de expresión artística y cultural.</t>
  </si>
  <si>
    <t>Tasa de variación anual de eventos y actividades de esparcimiento y recreación</t>
  </si>
  <si>
    <t>((EAEERR/EAEERRAA)-1)*100</t>
  </si>
  <si>
    <t>((Eventos y actividades encausadas al esparcimiento y recreación realizadas/Eventos y actividades encausadas al esparcimeinto y recreación realizadas en el año anterior)-1)*100</t>
  </si>
  <si>
    <t>Actividades</t>
  </si>
  <si>
    <t>Eventos artísticos y culturales para el esparcimiento y recreación de la ciudadanía, realizados.</t>
  </si>
  <si>
    <t>Porcentaje de avance de eventos artísticos y culturales</t>
  </si>
  <si>
    <t>(NEACR/NEACP)*100</t>
  </si>
  <si>
    <t>(Número de eventos artísticos y culturales realizados/Número de eventos artísticos y culturales programados)*100</t>
  </si>
  <si>
    <t>Eventos</t>
  </si>
  <si>
    <t>Impulso a la creación artística y cultural: Elaboración de una convocatoria para entregar estímulos económicos de impulso a la creación en las disciplinas de Danza, Música, Literatura, Gestión Cultural, Artes visuales y Cine</t>
  </si>
  <si>
    <t>Porcentaje de avance en apoyos entregados  como Impulso a la creación artística y cultural</t>
  </si>
  <si>
    <t>(NAE/NAP)*100</t>
  </si>
  <si>
    <t>(Número de apoyos entregados/Número de apoyos programados)*100</t>
  </si>
  <si>
    <t>Apoyos</t>
  </si>
  <si>
    <t>Más Teatro: Generación de una programación permanente en el Teatro María Grever con creadores locales e impulsar la producción teatral.</t>
  </si>
  <si>
    <t>Porcentaje de avance en el número de apoyos otorgados</t>
  </si>
  <si>
    <t>(NAMTE/NAMTP)*100</t>
  </si>
  <si>
    <t>(Número de apoyos mas teatro entregados/Número de apoyos mas teatro  programados)*100</t>
  </si>
  <si>
    <t>Realización del Festival de Danza Contemporánea para impulsar el desarrollo de la expresión dancística en la localidad a través de la muestra y diálogo de expresiones de creadores locales y nacionales.</t>
  </si>
  <si>
    <t>Porcentaje de avance de las presentaciones en el Festival de Danza Contemporanea</t>
  </si>
  <si>
    <t>(NPFDCR/NPFDCP)*100</t>
  </si>
  <si>
    <t>(Número de presentaciones en el festival de Danza Contemporanes realizadas/Número de presentaciones en el festival de danza contemporanea programadas)*100</t>
  </si>
  <si>
    <t>Presentaciones</t>
  </si>
  <si>
    <t>Todos somos teatro: Impulsar procesos creativos a partir de las artes escéncias en el barrio de San Juan de Dios</t>
  </si>
  <si>
    <t>Porcentaje de avance de las presentaciones "Todos somos teatro"</t>
  </si>
  <si>
    <t>(NPTSTR/NPTSTP)*100</t>
  </si>
  <si>
    <t>(Número de presentaciones Todo somos teatro realiadas/Número de presentaciones Todos somos teatro programadas)*100</t>
  </si>
  <si>
    <t>Realización de proyecciones de Cine de arte para León (Muestra y foro Internacional de la Cineteca, Festival de cine infantil La Matatena, Día del cine mexicano, FEstival de cine en tu barrio y en tu plaza, Cineclub, Docs Mx, Ambulante).:Producir festivales, ciclos y proyecciones en plazas públicas de películas de Cine de Arte en la ciudad.</t>
  </si>
  <si>
    <t>Porcentaje de proyecciones de Cinematograficas realizadas</t>
  </si>
  <si>
    <t>(NPCR/NPCP)*100</t>
  </si>
  <si>
    <t>(Número de proyecciones cimenatograficas realizadas /Número de proyecciones cinematograficas programadas)*100</t>
  </si>
  <si>
    <t>Proyecciones</t>
  </si>
  <si>
    <t>Teatro a una sola voz: Realización del festival teatro a una sola voz nacional itinerante de monólogos en la ciudad de León.</t>
  </si>
  <si>
    <t>Porcentaje de presentaciones realizadas en el festival de monólogos</t>
  </si>
  <si>
    <t>(NPFMR/NPFMP)*100</t>
  </si>
  <si>
    <t>(Número de presentaciones en el festival de monólogos realizadas/Número de presentaciones en el festival de monólogos programadas)*100</t>
  </si>
  <si>
    <t>Realización de una Muestra de Danza Folklórica</t>
  </si>
  <si>
    <t>Porcentaje de presentaciones artísticas en la muestra de danza folklorica realizadas</t>
  </si>
  <si>
    <t>(PADFR/PADFP)*100</t>
  </si>
  <si>
    <t>(Presentaciones artísticas de danza folklórica realizadas/Presentaciones artísticas de danza folklórica programadas)*100</t>
  </si>
  <si>
    <t xml:space="preserve">Teatro Escolar: Realización de una temporada de teatro escolar para niños y niñas para la formación de las nuevas generaciones de públicos </t>
  </si>
  <si>
    <t>Porcentaje de avance en la producción de la temporada de Teatro Escolar</t>
  </si>
  <si>
    <t>(PTTER/PTTEP)*100</t>
  </si>
  <si>
    <t>(Producción de la temporada de teatro escolar realizada/Producción de la temporada de teatro escolar programada)*100</t>
  </si>
  <si>
    <t>Producción</t>
  </si>
  <si>
    <t xml:space="preserve">Recorridos Culturales: Realización en temporada de verano realizar los recorridos A pie por la cultura para conocer más sobre la historia de la ciudad </t>
  </si>
  <si>
    <t>(RCR/RCP)*100</t>
  </si>
  <si>
    <t>(Recorridos culturales realizados /Recorridos culturales Programados)*100</t>
  </si>
  <si>
    <t>Recorridos</t>
  </si>
  <si>
    <t>Generación de una convocatoria a través de una plataforma digital invitando a los creadores de artes visuales del país a participar con propuestas en la Bienal de Artes Visuales</t>
  </si>
  <si>
    <t>Porcentaje de avance en el número de actividades de la Bienal de artes visuales</t>
  </si>
  <si>
    <t>(PABR/PABP)*100</t>
  </si>
  <si>
    <t>(Número de actividades en la Bienal realizadas/Número de actividades en la Bienal de artes visuales programadas)*100</t>
  </si>
  <si>
    <t>Bienal</t>
  </si>
  <si>
    <t>Realización de "Noches de concierto Luis Long"</t>
  </si>
  <si>
    <t>Porcentaje de conciertos realizados en "Casa Luis Long"</t>
  </si>
  <si>
    <t>(NCRCLL/NCPCLL)*100</t>
  </si>
  <si>
    <t>(Número de conciertos realizados en Casa Luis Long/Número de conciertos programados en Casa Luis Long)*100</t>
  </si>
  <si>
    <t>Conciertos</t>
  </si>
  <si>
    <t>Edición de la revista "Alternativas" donde se muestra la cartelera cultural del Instituto y otros recintos</t>
  </si>
  <si>
    <t>Porcentaje de avance en la edición de la revista "alternativas"</t>
  </si>
  <si>
    <t>(NRAE/NRAP)*100</t>
  </si>
  <si>
    <t>(Número de revistas alternativas editadas/Número de revistas "Alternativas"programadas)*100</t>
  </si>
  <si>
    <t>Ediciones</t>
  </si>
  <si>
    <t>Realización de actividades en vía directa en atención a la ciudadania</t>
  </si>
  <si>
    <t>Porcentaje de avance en el número de actividades realizadas en vía directa</t>
  </si>
  <si>
    <t>(NAVDR/NAVDP)*100</t>
  </si>
  <si>
    <t>(Número de actividades en vía directa realizadas/Número de actividades en vía directa programadas)*100</t>
  </si>
  <si>
    <t>Realización de festejos por el aniversario del Teatro "Manuel Doblado"</t>
  </si>
  <si>
    <t>Porcentaje de presentaciones realizadas en Festejo del Aniversario del teatro "Manuel Dobaldo"</t>
  </si>
  <si>
    <t>(NETMDR/NETMDP)*100</t>
  </si>
  <si>
    <t>(Número de eventos Aniversario teatro "Manuel Doblado" realizados/Número de eventos Aniversario teatro "Manuel Doblado" programados)*100</t>
  </si>
  <si>
    <t>Realización del proyecto apoyo a proyectos independientes</t>
  </si>
  <si>
    <t>Porcentaje de apoyos a proyectos independientes</t>
  </si>
  <si>
    <t>(NAOPI/NAPPI)*100</t>
  </si>
  <si>
    <t>(Número de apoyos otorgados a proyectos independientes/Número de apoyos programados a proyectos independientes)*100</t>
  </si>
  <si>
    <t>Realización Exposiciones en las Galerías del Instituto Cultural de León</t>
  </si>
  <si>
    <t>Porcentaje de Exposiciones realizadas en galerias del Instituto Cultural de León</t>
  </si>
  <si>
    <t>(NEMAVR/NEMAVP)*100</t>
  </si>
  <si>
    <t>(Número de exposiciones multidisciplinarias de artes visuales realizados/ Número de exposiciones programados)*100</t>
  </si>
  <si>
    <t>Exposiciones</t>
  </si>
  <si>
    <t>Generación de una programación de funciones escenicas con creadores locales en el marco del proyetco Más Escena</t>
  </si>
  <si>
    <t xml:space="preserve">Porcentaje de avance en el número de presentaciones escenicas </t>
  </si>
  <si>
    <t>(NPER/NPEP)*100</t>
  </si>
  <si>
    <t>(Número de presentaciones escenicas realizadas/Número de presentaciones escenicas programadas)*100</t>
  </si>
  <si>
    <t>Festivales emblemáticos de expresión artística y cultural para la población leonesa, desarrolladas.</t>
  </si>
  <si>
    <t>Porcentaje de avance de festivales artísticos y culturales</t>
  </si>
  <si>
    <t>(NFACR/NFAP)*100</t>
  </si>
  <si>
    <t>(Número de festivales artísticos y culturales realizados/Número de festivales artísticos y culturales programados)*100</t>
  </si>
  <si>
    <t>Festivales</t>
  </si>
  <si>
    <t>Realización Festival Internacional de Arte Contemporaneo</t>
  </si>
  <si>
    <t>Porcentaje de avance en la planeación y relaización del Festival Internacional de Arte Contemporáneo</t>
  </si>
  <si>
    <t>(FIACR/FIACP)*100</t>
  </si>
  <si>
    <t>(Festival Internacional de Arte Contemporáneo realizado/Festival Internacional de Arte Contemporáneo Planeado)*100</t>
  </si>
  <si>
    <t>festivales</t>
  </si>
  <si>
    <t>Realización Festival Internacional Cervantino</t>
  </si>
  <si>
    <t>Porcentaje de avance en la planeación y realización del Festival Internacional Cervantino</t>
  </si>
  <si>
    <t>(FICR/FICP)*100</t>
  </si>
  <si>
    <t>(Festival Internacional Cervantino realizado/Festival Internacional Cervantino Planeado)*100</t>
  </si>
  <si>
    <t>Realización Festival de la Muerte</t>
  </si>
  <si>
    <t>Porcentaje de avance en la planeación y realización del Festival de la Muerte</t>
  </si>
  <si>
    <t>(FMR/FMP)*100</t>
  </si>
  <si>
    <t>(Festival de la Muerte realizado/Festival de la Muerte Planeado)*100</t>
  </si>
  <si>
    <t>Realización de actividades según convenio federal PROFEST, en el marco del Festival Internacional de Arte Contemporaneo</t>
  </si>
  <si>
    <t>Porcentaje de avance en el número de actividades programadas según convenio federal PROFEST</t>
  </si>
  <si>
    <t>(NAPPR/NAPPP)*100</t>
  </si>
  <si>
    <t>(Numero de actividades del proyecto PROFEST realizadas/Número de actividades del proyecto PROFEST programadas)*100</t>
  </si>
  <si>
    <t>Inmuebles para el desarrollo de actividades artísticas y culturales rehabilitados y equipados.</t>
  </si>
  <si>
    <t>Porcentaje de avance en espacios rehabilitados y equipados</t>
  </si>
  <si>
    <t>(AOR/AOP)*100</t>
  </si>
  <si>
    <t>(Número de inmuebles rehabilidatos y equipados realizados/Número de inmuebles rehabilitados y equipados programado)*100</t>
  </si>
  <si>
    <t>Rehabilitación</t>
  </si>
  <si>
    <t>Intervención sala principal del Teatro Manuel Doblado</t>
  </si>
  <si>
    <t>Porcentaje de avance según estimaciones de la DGOP en la intervención de la sala principal del Teatro Manuel Doblado</t>
  </si>
  <si>
    <t>(AOISPTMDR/AOISPTMDP)*100</t>
  </si>
  <si>
    <t>(Avance de obra en la intervención de la sala principal del Teatro Manuel Doblado real/Avance de obra en la intervención de la sala principal del Teatro Manuel Doblado programado)*100</t>
  </si>
  <si>
    <t>Consolidación del Loby y foyer del Teatro Manuel Doblado</t>
  </si>
  <si>
    <t>Porcentaje de avance según estimaciones de la DGOP en la consolidación del loby y foyer del Teatro Manuel Doblado</t>
  </si>
  <si>
    <t>(AOCLFTMDR/AOCLFTMDP)*100</t>
  </si>
  <si>
    <t>(Avance de obra en la consolidación del loby y foyer del Teatro Manuel Doblado real/Avance de obra en la consolidación del loby y foyer del Tetaro Manuel Doblado programado)*100</t>
  </si>
  <si>
    <t>Adecuación en la mecánica teatral del Teatro Manuel Doblado</t>
  </si>
  <si>
    <t>Porcentaje de avance según estimaciones de la DGOP en la adecuación de la mecánica teatral del teatro Manuel Doblado</t>
  </si>
  <si>
    <t>(AMTTMDR/AMTTMDP)*100</t>
  </si>
  <si>
    <t>(Avance en la mecánica teatral del teatro Manuel Doblado real/Avance en la mecánica teatral del teatro Manuel Doblado programada)*100</t>
  </si>
  <si>
    <t>Adecuación</t>
  </si>
  <si>
    <t>Realización de trabajos de apuntalamiento en el inmueble de San Juan de Dios "Escuela de artes visuales"</t>
  </si>
  <si>
    <t>Porcentaje de avance según estimaciones de la DGOP enlos trabajos de apuntaLamiento en el inmueble de "Escuela de artes visuales"</t>
  </si>
  <si>
    <t>(ATAEAVR/ATAEAVP)*100</t>
  </si>
  <si>
    <t>(Avance en los trabajos de apuntamiento en la escuela de artes plasticas real/Avance en los trabajos de apuntalamiento en la escuela de artes plasticas programado)*100</t>
  </si>
  <si>
    <t>Exposiciones en el Museo de Identidades Leonesas para fomenten y sensibilizar a la ciudadanía en torno a la identidad y el sentido de pertenencia, realizadas.</t>
  </si>
  <si>
    <t>Porcentaje de producciones de exposiciones realizadas en el Museo de las Identidades Leonesas</t>
  </si>
  <si>
    <t>(NPEMR/NPEMP)*100</t>
  </si>
  <si>
    <t>(Número de producción de exposiciones realizado/Número de producción de exposiciones programadas)*100</t>
  </si>
  <si>
    <t xml:space="preserve">Producción de exposiciones en el Museo de las Identidades leonesas que fomenten y sensibilicen a la ciudadania en torno a la identidad y el sentido de pertenencia </t>
  </si>
  <si>
    <t>Porcentaje de exposiciones realizadas en el Museo de las Identidades Leonesas</t>
  </si>
  <si>
    <t>(NER/NEP)*100</t>
  </si>
  <si>
    <t>(Número de exposiciones realizado/número de exposiciones programadas)*100</t>
  </si>
  <si>
    <t>Museo Itinerante en sitios de la ciudad para la difusión del patrimonio cultural de León, instalado.</t>
  </si>
  <si>
    <t>Porcentaje de avance en la planeación de las itienrancias del Museo Inflable</t>
  </si>
  <si>
    <t>(NIC/NIP)*100</t>
  </si>
  <si>
    <t>(Número de Itinerancias concretadas/Número de itinerancias planeadas)*100</t>
  </si>
  <si>
    <t>Instalaciones</t>
  </si>
  <si>
    <t>Instalación del Museo Itinerante en sitios de la ciudad para la difusión del patrimonio cultural de León</t>
  </si>
  <si>
    <t>Porcentaje de Itinerancias realizadas del Museo Inflable</t>
  </si>
  <si>
    <t>(NIMIR/NIMIP)*100</t>
  </si>
  <si>
    <t>(Número de instalaciones del Museo Itinerante realizadas/Número de instalaciones del Museo Itinerante programadas)*100</t>
  </si>
  <si>
    <t>IMPULSO A LA FORMACIÓN</t>
  </si>
  <si>
    <t>Actividades de fomento a la lectura y divulgación del conocimiento, realizadas.</t>
  </si>
  <si>
    <t>Porcentaje de avance en el número de actividades realizadas en fomento a la lectura</t>
  </si>
  <si>
    <t>(NAFLR/NAFLP)*100</t>
  </si>
  <si>
    <t>(Número de actividades de Fomento a la lectura realizadas/Número de actividades de Fomento a la lectura programadas)*100</t>
  </si>
  <si>
    <t>Realización la Feria Nacional de Libro</t>
  </si>
  <si>
    <t>Porcentaje de actividades realizadas en la Feria Nacional del Libro</t>
  </si>
  <si>
    <t>(Número de actividades en la Feria Nacional el Libro realizadas/Número de actividades en la Feria Nacional del Libro Programadas)*100</t>
  </si>
  <si>
    <t>Realización  del programa Fenal Permanente</t>
  </si>
  <si>
    <t>Porcentaje de actividades realizadas en Fenal Permanente</t>
  </si>
  <si>
    <t>(NAFPR/NAFPP)*100</t>
  </si>
  <si>
    <t>(Número de actividades en Fenal Permanente Realizadas/Número de actividades en Fenal Permanente Programadas)*100</t>
  </si>
  <si>
    <t>Realización del  Catálogo de la Arquitectura Leonesa del S. XX</t>
  </si>
  <si>
    <t xml:space="preserve">Porcentaje de avance en la realización del Catalogo de Arquitectura Leonesa el S. XX </t>
  </si>
  <si>
    <t>(ACAR/ACAP)*100</t>
  </si>
  <si>
    <t>(Avance del catalogo de arquitectura realizado/Avance del catalogo de arquitectura programado)*100</t>
  </si>
  <si>
    <t>Fondo editorial ICL: Edición y publicación en torno al patrimonio y la cultura</t>
  </si>
  <si>
    <t>Porcentaje de ediciones, catálogos y publicaciones realizadas</t>
  </si>
  <si>
    <t>(EDPI/ECPP)*100</t>
  </si>
  <si>
    <t>(Ediciones, Catálofos y publicaciones impresas/Ediciones, catalogo y publicaciones Planeadas)*100</t>
  </si>
  <si>
    <t>Sistema Municipal Promotor de Orquestas y Coros Infantiles Comunitarios mediante  actividades y procesos de gestión, creado.</t>
  </si>
  <si>
    <t>Porcentaje de avance en el número de actividades realizadas en el Sistema Municipal Promotor de Orquestas y Coros Infantiles Comunitarios</t>
  </si>
  <si>
    <t>(NASMPOCICR/NASMPOCICP)*100</t>
  </si>
  <si>
    <t>(Número de actividades del Sistema Municipal Promotor de Orquestas y Coros Infantiles Comunitarios realizadas/Número de actividades del Sistema Municipal Promotor deOrquestas y Coros Iinfantiles Comunitarios programados)*100</t>
  </si>
  <si>
    <t>Realización de las actividades el encuentro academico y foro para las orquestas y coros infantiles</t>
  </si>
  <si>
    <t>(Número de actividades del Sistema Municipal Promotor de Orquestas y Coros Infantiles Comunitarios realizadas/Número de actividades del Sistema Municipal Promotor de Orquestas y Coros Iinfantiles Comunitarios programados)*100</t>
  </si>
  <si>
    <t>Congresos del Modelo Pedagógico de Educación Artística para el Desarrollo Humano, realizados.</t>
  </si>
  <si>
    <t>Porcentaje de Congresos realizados</t>
  </si>
  <si>
    <t>(NCMPEAR/NCMPAEAP)*100</t>
  </si>
  <si>
    <t>(Número de Congreso del modelo pedagógico de educación artística realizados /Número de Congresos del modelo pedagógico de educación artística planeados)*100</t>
  </si>
  <si>
    <t>Congreso</t>
  </si>
  <si>
    <t>Realización  del Congreso de Educación Artística para el Desarrollo Humano</t>
  </si>
  <si>
    <t>(Número de Congreso del modelo pedagógico de educación artística realizados/Número de Congresos del modelo pedagógico de educación artística planeados)*100</t>
  </si>
  <si>
    <t>CONSTRUCCIÓN DE ENTORNOS SEGUROS</t>
  </si>
  <si>
    <t>Territorios Culturales a través de intervenciones, conformados.</t>
  </si>
  <si>
    <t>Porcentaje de incremento anual de beneficiados directos con las intervenciones de territorios culturales</t>
  </si>
  <si>
    <t>((NBDITCE/NBDITCAA)-1)*100</t>
  </si>
  <si>
    <t>((Número de beneficiados directos con las intervenciones de territorios culturales del ejercicio/Número de beneficiados directos con las intervenciones de territorios culturales en el año anterior)-1)*100</t>
  </si>
  <si>
    <t>Intervenciones</t>
  </si>
  <si>
    <t>Realización de los diferente programas de participación ciudadana que conforman los territorios culturales</t>
  </si>
  <si>
    <t>Porcentaje de avance en la realización de las intervenciones de los Territorios Culturales</t>
  </si>
  <si>
    <t>(NITCR/NITCP)*100</t>
  </si>
  <si>
    <t>(Número de intervenciones en Territorios Culturales realizadas/ Número de intervenciones en Territorios Culturales programadas)*100</t>
  </si>
  <si>
    <t>Impresión de guía y realización de eventos de participación comunitaria</t>
  </si>
  <si>
    <t>Porcentaje de avance en las actividades de participación comunitarias</t>
  </si>
  <si>
    <t>(NAPCR/NAPCP)*100</t>
  </si>
  <si>
    <t>(Número de actividades de participación comunitaria realizadas/ Número de actividades de participación comunitaria programadas)*100</t>
  </si>
  <si>
    <t>Bajo protesta de decir verdad declaramos que los Estados Financieros y sus notas, son razonablemente correctos y son responsabilidad del emisor.</t>
  </si>
  <si>
    <t>Porcentaje de recorridos culturales realizados en "A pie por la cultura"</t>
  </si>
  <si>
    <t>Instituto Cultural de León
Indicadores de Resultados
Del 1 de enero al 31 de diciembre de 2021</t>
  </si>
  <si>
    <t>Contratación de presentaciones para asambleas "Mi barrio habla" de atención ciudadana</t>
  </si>
  <si>
    <t>Porcentaje de avance en el número de contrataciones artísticas y talleres "Mi barrio habla"</t>
  </si>
  <si>
    <t>(Número de contrataciones "Mi barrio habla" realizadas/Número de contrataciones en "Mi barrio habla" programadas)*100</t>
  </si>
  <si>
    <t>(NCMBHR/NCMBHP)*100</t>
  </si>
  <si>
    <t>Contrataciones</t>
  </si>
  <si>
    <t>Tasa</t>
  </si>
  <si>
    <t>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</si>
</sst>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name val="Arial"/>
      <family val="2"/>
    </font>
    <font>
      <sz val="8"/>
      <name val="Arial"/>
      <family val="2"/>
    </font>
    <font>
      <u/>
      <sz val="8"/>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diagonal/>
    </border>
    <border>
      <left style="dotted">
        <color auto="1"/>
      </left>
      <right/>
      <top style="dotted">
        <color auto="1"/>
      </top>
      <bottom style="dotted">
        <color auto="1"/>
      </bottom>
      <diagonal/>
    </border>
    <border>
      <left style="hair">
        <color theme="2" tint="-0.749992370372631"/>
      </left>
      <right style="hair">
        <color theme="2" tint="-0.749992370372631"/>
      </right>
      <top style="hair">
        <color theme="2" tint="-0.749992370372631"/>
      </top>
      <bottom/>
      <diagonal/>
    </border>
    <border>
      <left style="dotted">
        <color auto="1"/>
      </left>
      <right style="dotted">
        <color auto="1"/>
      </right>
      <top/>
      <bottom style="dotted">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2" fillId="0" borderId="0" applyFont="0" applyFill="0" applyBorder="0" applyAlignment="0" applyProtection="0"/>
  </cellStyleXfs>
  <cellXfs count="82">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7" xfId="0" applyFont="1" applyBorder="1" applyAlignment="1" applyProtection="1">
      <alignment horizontal="center" vertical="center" wrapText="1"/>
      <protection locked="0"/>
    </xf>
    <xf numFmtId="0" fontId="13" fillId="0" borderId="7" xfId="0" applyFont="1" applyBorder="1" applyAlignment="1">
      <alignment horizontal="center" vertical="center"/>
    </xf>
    <xf numFmtId="4" fontId="13" fillId="0" borderId="7" xfId="0" applyNumberFormat="1" applyFont="1" applyFill="1" applyBorder="1" applyAlignment="1" applyProtection="1">
      <alignment horizontal="center" vertical="center"/>
      <protection locked="0"/>
    </xf>
    <xf numFmtId="0" fontId="13" fillId="0" borderId="7" xfId="0" applyFont="1" applyFill="1" applyBorder="1" applyAlignment="1">
      <alignment horizontal="center" vertical="center"/>
    </xf>
    <xf numFmtId="0" fontId="13" fillId="0" borderId="8" xfId="0" applyFont="1" applyFill="1" applyBorder="1" applyAlignment="1">
      <alignment horizontal="left" vertical="center" wrapText="1"/>
    </xf>
    <xf numFmtId="0" fontId="13" fillId="0" borderId="7" xfId="0" applyFont="1" applyFill="1" applyBorder="1" applyAlignment="1">
      <alignment horizontal="center" vertical="center" wrapText="1"/>
    </xf>
    <xf numFmtId="0" fontId="13" fillId="0" borderId="7" xfId="0" applyFont="1" applyFill="1" applyBorder="1" applyAlignment="1">
      <alignment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Protection="1">
      <protection locked="0"/>
    </xf>
    <xf numFmtId="0" fontId="13" fillId="0" borderId="9" xfId="0" applyFont="1" applyFill="1" applyBorder="1" applyAlignment="1">
      <alignment horizontal="center" vertical="center"/>
    </xf>
    <xf numFmtId="0" fontId="13" fillId="0" borderId="0" xfId="0" applyFont="1" applyFill="1" applyBorder="1" applyAlignment="1">
      <alignment vertical="center" wrapText="1"/>
    </xf>
    <xf numFmtId="0" fontId="13" fillId="0" borderId="10" xfId="0" applyFont="1" applyFill="1" applyBorder="1" applyAlignment="1">
      <alignment vertical="center" wrapText="1"/>
    </xf>
    <xf numFmtId="0" fontId="13" fillId="0" borderId="10"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7" xfId="0" applyFont="1" applyFill="1" applyBorder="1" applyAlignment="1" applyProtection="1">
      <alignment horizontal="center" vertical="center"/>
    </xf>
    <xf numFmtId="0" fontId="13" fillId="0" borderId="7" xfId="0" applyFont="1" applyFill="1" applyBorder="1" applyAlignment="1">
      <alignment horizontal="left" vertical="center" wrapText="1"/>
    </xf>
    <xf numFmtId="0" fontId="13" fillId="0" borderId="7" xfId="0" applyFont="1" applyFill="1" applyBorder="1" applyAlignment="1">
      <alignment vertical="center" wrapText="1"/>
    </xf>
    <xf numFmtId="0" fontId="13" fillId="0" borderId="7" xfId="0" applyFont="1" applyFill="1" applyBorder="1" applyAlignment="1" applyProtection="1">
      <alignment horizontal="center" vertical="center"/>
      <protection locked="0"/>
    </xf>
    <xf numFmtId="0" fontId="13" fillId="0" borderId="7" xfId="8" applyFont="1" applyFill="1" applyBorder="1" applyAlignment="1" applyProtection="1">
      <alignment horizontal="center" vertical="center" wrapText="1"/>
      <protection locked="0"/>
    </xf>
    <xf numFmtId="0" fontId="14" fillId="0" borderId="0" xfId="8" applyFont="1" applyAlignment="1" applyProtection="1">
      <alignment vertical="top"/>
      <protection locked="0"/>
    </xf>
    <xf numFmtId="0" fontId="14" fillId="0" borderId="0" xfId="8" applyFont="1" applyAlignment="1" applyProtection="1">
      <alignment vertical="top" wrapText="1"/>
      <protection locked="0"/>
    </xf>
    <xf numFmtId="4" fontId="14" fillId="0" borderId="0" xfId="8" applyNumberFormat="1" applyFont="1" applyFill="1" applyBorder="1" applyAlignment="1" applyProtection="1">
      <alignment vertical="top"/>
      <protection locked="0"/>
    </xf>
    <xf numFmtId="0" fontId="0" fillId="0" borderId="0" xfId="0" applyAlignment="1" applyProtection="1">
      <alignment wrapText="1"/>
      <protection locked="0"/>
    </xf>
    <xf numFmtId="4" fontId="14" fillId="0" borderId="0" xfId="8" applyNumberFormat="1" applyFont="1" applyAlignment="1" applyProtection="1">
      <alignment vertical="top"/>
      <protection locked="0"/>
    </xf>
    <xf numFmtId="4" fontId="0" fillId="0" borderId="0" xfId="0" applyNumberFormat="1" applyFont="1" applyProtection="1">
      <protection locked="0"/>
    </xf>
    <xf numFmtId="0" fontId="0" fillId="0" borderId="0" xfId="0" applyFont="1" applyBorder="1" applyAlignment="1" applyProtection="1">
      <alignment horizontal="center" vertical="center"/>
      <protection locked="0"/>
    </xf>
    <xf numFmtId="0" fontId="0" fillId="0" borderId="0" xfId="0" applyFont="1" applyBorder="1" applyAlignment="1">
      <alignment horizontal="center" vertical="center"/>
    </xf>
    <xf numFmtId="0" fontId="0" fillId="0" borderId="0" xfId="0" applyFont="1" applyBorder="1" applyAlignment="1" applyProtection="1">
      <alignment horizontal="center" vertical="center" wrapText="1"/>
      <protection locked="0"/>
    </xf>
    <xf numFmtId="0" fontId="0" fillId="0" borderId="0" xfId="0" applyProtection="1">
      <protection locked="0"/>
    </xf>
    <xf numFmtId="0" fontId="15" fillId="0" borderId="0" xfId="0" applyFont="1" applyProtection="1">
      <protection locked="0"/>
    </xf>
    <xf numFmtId="0" fontId="13" fillId="0" borderId="11" xfId="0" applyFont="1" applyFill="1" applyBorder="1" applyAlignment="1">
      <alignment horizontal="left" vertical="center" wrapText="1"/>
    </xf>
    <xf numFmtId="0" fontId="13" fillId="0" borderId="0" xfId="0" applyFont="1" applyFill="1" applyAlignment="1">
      <alignment vertical="center"/>
    </xf>
    <xf numFmtId="0" fontId="13" fillId="0" borderId="7" xfId="17" applyNumberFormat="1" applyFont="1" applyFill="1" applyBorder="1" applyAlignment="1" applyProtection="1">
      <alignment horizontal="right" vertical="center"/>
      <protection locked="0"/>
    </xf>
    <xf numFmtId="2" fontId="13" fillId="0" borderId="7" xfId="17" applyNumberFormat="1" applyFont="1" applyFill="1" applyBorder="1" applyAlignment="1" applyProtection="1">
      <alignment horizontal="right" vertical="center"/>
      <protection locked="0"/>
    </xf>
    <xf numFmtId="0" fontId="13" fillId="0" borderId="7" xfId="0" applyFont="1" applyFill="1" applyBorder="1" applyAlignment="1" applyProtection="1">
      <alignment horizontal="right" vertical="center" wrapText="1"/>
      <protection locked="0"/>
    </xf>
    <xf numFmtId="0" fontId="13" fillId="0" borderId="7" xfId="0" applyFont="1" applyFill="1" applyBorder="1" applyAlignment="1" applyProtection="1">
      <alignment horizontal="right" vertical="center"/>
      <protection locked="0"/>
    </xf>
    <xf numFmtId="10" fontId="13" fillId="0" borderId="7" xfId="17" applyNumberFormat="1" applyFont="1" applyFill="1" applyBorder="1" applyAlignment="1" applyProtection="1">
      <alignment vertical="center"/>
      <protection locked="0"/>
    </xf>
    <xf numFmtId="0" fontId="13" fillId="0" borderId="7" xfId="0" applyFont="1" applyFill="1" applyBorder="1" applyAlignment="1" applyProtection="1">
      <alignment vertical="center"/>
      <protection locked="0"/>
    </xf>
  </cellXfs>
  <cellStyles count="18">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4"/>
  <sheetViews>
    <sheetView tabSelected="1" topLeftCell="D1" workbookViewId="0">
      <selection activeCell="H34" sqref="H34"/>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9.1640625" style="3" customWidth="1"/>
    <col min="24" max="16384" width="12" style="3"/>
  </cols>
  <sheetData>
    <row r="1" spans="1:23" s="1" customFormat="1" ht="60" customHeight="1" x14ac:dyDescent="0.2">
      <c r="A1" s="36" t="s">
        <v>292</v>
      </c>
      <c r="B1" s="37"/>
      <c r="C1" s="37"/>
      <c r="D1" s="37"/>
      <c r="E1" s="37"/>
      <c r="F1" s="37"/>
      <c r="G1" s="37"/>
      <c r="H1" s="37"/>
      <c r="I1" s="37"/>
      <c r="J1" s="37"/>
      <c r="K1" s="37"/>
      <c r="L1" s="37"/>
      <c r="M1" s="37"/>
      <c r="N1" s="37"/>
      <c r="O1" s="37"/>
      <c r="P1" s="37"/>
      <c r="Q1" s="37"/>
      <c r="R1" s="37"/>
      <c r="S1" s="37"/>
      <c r="T1" s="37"/>
      <c r="U1" s="37"/>
      <c r="V1" s="37"/>
      <c r="W1" s="38"/>
    </row>
    <row r="2" spans="1:23" s="1" customFormat="1" ht="11.25" customHeight="1" x14ac:dyDescent="0.2">
      <c r="A2" s="33" t="s">
        <v>85</v>
      </c>
      <c r="B2" s="33"/>
      <c r="C2" s="33"/>
      <c r="D2" s="33"/>
      <c r="E2" s="33"/>
      <c r="F2" s="43" t="s">
        <v>2</v>
      </c>
      <c r="G2" s="43"/>
      <c r="H2" s="43"/>
      <c r="I2" s="43"/>
      <c r="J2" s="43"/>
      <c r="K2" s="34" t="s">
        <v>72</v>
      </c>
      <c r="L2" s="34"/>
      <c r="M2" s="34"/>
      <c r="N2" s="35" t="s">
        <v>73</v>
      </c>
      <c r="O2" s="35"/>
      <c r="P2" s="35"/>
      <c r="Q2" s="35"/>
      <c r="R2" s="35"/>
      <c r="S2" s="35"/>
      <c r="T2" s="35"/>
      <c r="U2" s="39" t="s">
        <v>55</v>
      </c>
      <c r="V2" s="39"/>
      <c r="W2" s="39"/>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40" t="s">
        <v>54</v>
      </c>
      <c r="V3" s="41" t="s">
        <v>31</v>
      </c>
      <c r="W3" s="41"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42">
        <v>21</v>
      </c>
      <c r="V4" s="42">
        <v>22</v>
      </c>
      <c r="W4" s="42">
        <v>23</v>
      </c>
    </row>
    <row r="5" spans="1:23" x14ac:dyDescent="0.2">
      <c r="A5" s="17"/>
      <c r="B5" s="18"/>
      <c r="C5" s="19"/>
      <c r="D5" s="19"/>
      <c r="E5" s="18"/>
      <c r="F5" s="18"/>
      <c r="G5" s="18"/>
      <c r="H5" s="18"/>
      <c r="I5" s="18"/>
      <c r="J5" s="18"/>
      <c r="K5" s="3"/>
      <c r="L5" s="3"/>
      <c r="M5" s="3"/>
      <c r="N5" s="3"/>
      <c r="O5" s="3"/>
      <c r="P5" s="16"/>
      <c r="Q5" s="16"/>
    </row>
    <row r="6" spans="1:23" ht="108" x14ac:dyDescent="0.2">
      <c r="A6" s="44" t="s">
        <v>86</v>
      </c>
      <c r="B6" s="61" t="s">
        <v>87</v>
      </c>
      <c r="C6" s="45" t="s">
        <v>88</v>
      </c>
      <c r="D6" s="45" t="s">
        <v>89</v>
      </c>
      <c r="E6" s="51" t="s">
        <v>90</v>
      </c>
      <c r="F6" s="46"/>
      <c r="G6" s="46"/>
      <c r="H6" s="46"/>
      <c r="I6" s="46"/>
      <c r="J6" s="46"/>
      <c r="K6" s="58" t="s">
        <v>91</v>
      </c>
      <c r="L6" s="47" t="s">
        <v>27</v>
      </c>
      <c r="M6" s="48" t="s">
        <v>92</v>
      </c>
      <c r="N6" s="49" t="s">
        <v>93</v>
      </c>
      <c r="O6" s="47" t="s">
        <v>27</v>
      </c>
      <c r="P6" s="50" t="s">
        <v>94</v>
      </c>
      <c r="Q6" s="51" t="s">
        <v>95</v>
      </c>
      <c r="R6" s="52"/>
      <c r="S6" s="52"/>
      <c r="T6" s="52"/>
      <c r="U6" s="52"/>
      <c r="V6" s="52"/>
      <c r="W6" s="50"/>
    </row>
    <row r="7" spans="1:23" ht="60" x14ac:dyDescent="0.2">
      <c r="A7" s="44" t="s">
        <v>86</v>
      </c>
      <c r="B7" s="61" t="s">
        <v>87</v>
      </c>
      <c r="C7" s="45" t="s">
        <v>88</v>
      </c>
      <c r="D7" s="45" t="s">
        <v>89</v>
      </c>
      <c r="E7" s="51" t="s">
        <v>90</v>
      </c>
      <c r="F7" s="46"/>
      <c r="G7" s="46"/>
      <c r="H7" s="46"/>
      <c r="I7" s="46"/>
      <c r="J7" s="46"/>
      <c r="K7" s="58" t="s">
        <v>91</v>
      </c>
      <c r="L7" s="53" t="s">
        <v>28</v>
      </c>
      <c r="M7" s="54" t="s">
        <v>96</v>
      </c>
      <c r="N7" s="55" t="s">
        <v>97</v>
      </c>
      <c r="O7" s="47" t="s">
        <v>28</v>
      </c>
      <c r="P7" s="56" t="s">
        <v>98</v>
      </c>
      <c r="Q7" s="57" t="s">
        <v>99</v>
      </c>
      <c r="R7" s="76">
        <v>0.01</v>
      </c>
      <c r="S7" s="76">
        <v>0.01</v>
      </c>
      <c r="T7" s="77">
        <f>+((U7/V7)-1)*100</f>
        <v>101.83486238532109</v>
      </c>
      <c r="U7" s="78">
        <v>440</v>
      </c>
      <c r="V7" s="79">
        <v>218</v>
      </c>
      <c r="W7" s="47" t="s">
        <v>298</v>
      </c>
    </row>
    <row r="8" spans="1:23" ht="36" x14ac:dyDescent="0.2">
      <c r="A8" s="51" t="s">
        <v>86</v>
      </c>
      <c r="B8" s="61" t="s">
        <v>87</v>
      </c>
      <c r="C8" s="47" t="s">
        <v>88</v>
      </c>
      <c r="D8" s="47" t="s">
        <v>89</v>
      </c>
      <c r="E8" s="51" t="s">
        <v>90</v>
      </c>
      <c r="F8" s="46"/>
      <c r="G8" s="46"/>
      <c r="H8" s="46"/>
      <c r="I8" s="46"/>
      <c r="J8" s="46"/>
      <c r="K8" s="58" t="s">
        <v>91</v>
      </c>
      <c r="L8" s="47" t="s">
        <v>29</v>
      </c>
      <c r="M8" s="74" t="s">
        <v>101</v>
      </c>
      <c r="N8" s="60" t="s">
        <v>102</v>
      </c>
      <c r="O8" s="50" t="s">
        <v>29</v>
      </c>
      <c r="P8" s="50" t="s">
        <v>103</v>
      </c>
      <c r="Q8" s="60" t="s">
        <v>104</v>
      </c>
      <c r="R8" s="80">
        <v>1</v>
      </c>
      <c r="S8" s="80">
        <v>1</v>
      </c>
      <c r="T8" s="80">
        <f>+U8/V8</f>
        <v>1</v>
      </c>
      <c r="U8" s="81">
        <v>261</v>
      </c>
      <c r="V8" s="81">
        <v>261</v>
      </c>
      <c r="W8" s="47" t="s">
        <v>105</v>
      </c>
    </row>
    <row r="9" spans="1:23" ht="72" x14ac:dyDescent="0.2">
      <c r="A9" s="51" t="s">
        <v>86</v>
      </c>
      <c r="B9" s="61" t="s">
        <v>87</v>
      </c>
      <c r="C9" s="47" t="s">
        <v>88</v>
      </c>
      <c r="D9" s="47" t="s">
        <v>89</v>
      </c>
      <c r="E9" s="51" t="s">
        <v>90</v>
      </c>
      <c r="F9" s="46">
        <v>150000</v>
      </c>
      <c r="G9" s="46">
        <v>150000</v>
      </c>
      <c r="H9" s="46">
        <v>150000</v>
      </c>
      <c r="I9" s="46">
        <f>+H9-8620.69</f>
        <v>141379.31</v>
      </c>
      <c r="J9" s="46">
        <f>+I9</f>
        <v>141379.31</v>
      </c>
      <c r="K9" s="58" t="s">
        <v>91</v>
      </c>
      <c r="L9" s="47" t="s">
        <v>30</v>
      </c>
      <c r="M9" s="59" t="s">
        <v>106</v>
      </c>
      <c r="N9" s="60" t="s">
        <v>107</v>
      </c>
      <c r="O9" s="50" t="s">
        <v>30</v>
      </c>
      <c r="P9" s="50" t="s">
        <v>108</v>
      </c>
      <c r="Q9" s="60" t="s">
        <v>109</v>
      </c>
      <c r="R9" s="80">
        <v>1</v>
      </c>
      <c r="S9" s="80">
        <v>1</v>
      </c>
      <c r="T9" s="80">
        <f>+U9/V9</f>
        <v>1</v>
      </c>
      <c r="U9" s="81">
        <v>2</v>
      </c>
      <c r="V9" s="81">
        <v>2</v>
      </c>
      <c r="W9" s="47" t="s">
        <v>110</v>
      </c>
    </row>
    <row r="10" spans="1:23" ht="48" x14ac:dyDescent="0.2">
      <c r="A10" s="51" t="s">
        <v>86</v>
      </c>
      <c r="B10" s="61" t="s">
        <v>87</v>
      </c>
      <c r="C10" s="47" t="s">
        <v>88</v>
      </c>
      <c r="D10" s="47" t="s">
        <v>89</v>
      </c>
      <c r="E10" s="51" t="s">
        <v>90</v>
      </c>
      <c r="F10" s="46">
        <v>280000</v>
      </c>
      <c r="G10" s="46">
        <v>633839.96</v>
      </c>
      <c r="H10" s="46">
        <v>624200.93000000005</v>
      </c>
      <c r="I10" s="46">
        <f>+H10-32938.46</f>
        <v>591262.47000000009</v>
      </c>
      <c r="J10" s="46">
        <f t="shared" ref="I10:J52" si="0">+I10</f>
        <v>591262.47000000009</v>
      </c>
      <c r="K10" s="58" t="s">
        <v>91</v>
      </c>
      <c r="L10" s="47" t="s">
        <v>30</v>
      </c>
      <c r="M10" s="59" t="s">
        <v>111</v>
      </c>
      <c r="N10" s="60" t="s">
        <v>112</v>
      </c>
      <c r="O10" s="50" t="s">
        <v>30</v>
      </c>
      <c r="P10" s="50" t="s">
        <v>113</v>
      </c>
      <c r="Q10" s="60" t="s">
        <v>114</v>
      </c>
      <c r="R10" s="80">
        <v>1</v>
      </c>
      <c r="S10" s="80">
        <v>1</v>
      </c>
      <c r="T10" s="80">
        <f t="shared" ref="T10" si="1">+U10/V10</f>
        <v>1</v>
      </c>
      <c r="U10" s="81">
        <v>6</v>
      </c>
      <c r="V10" s="81">
        <v>6</v>
      </c>
      <c r="W10" s="47" t="s">
        <v>110</v>
      </c>
    </row>
    <row r="11" spans="1:23" ht="60" x14ac:dyDescent="0.2">
      <c r="A11" s="51" t="s">
        <v>86</v>
      </c>
      <c r="B11" s="61" t="s">
        <v>87</v>
      </c>
      <c r="C11" s="47" t="s">
        <v>88</v>
      </c>
      <c r="D11" s="47" t="s">
        <v>89</v>
      </c>
      <c r="E11" s="51" t="s">
        <v>90</v>
      </c>
      <c r="F11" s="46">
        <v>0</v>
      </c>
      <c r="G11" s="46">
        <v>120000</v>
      </c>
      <c r="H11" s="46">
        <v>120000</v>
      </c>
      <c r="I11" s="46">
        <f>+H11-10433.86</f>
        <v>109566.14</v>
      </c>
      <c r="J11" s="46">
        <f t="shared" si="0"/>
        <v>109566.14</v>
      </c>
      <c r="K11" s="58" t="s">
        <v>91</v>
      </c>
      <c r="L11" s="47" t="s">
        <v>30</v>
      </c>
      <c r="M11" s="59" t="s">
        <v>115</v>
      </c>
      <c r="N11" s="60" t="s">
        <v>116</v>
      </c>
      <c r="O11" s="50" t="s">
        <v>30</v>
      </c>
      <c r="P11" s="50" t="s">
        <v>117</v>
      </c>
      <c r="Q11" s="60" t="s">
        <v>118</v>
      </c>
      <c r="R11" s="80">
        <v>1</v>
      </c>
      <c r="S11" s="80">
        <v>1</v>
      </c>
      <c r="T11" s="80">
        <f>+U11/V11</f>
        <v>1</v>
      </c>
      <c r="U11" s="81">
        <v>8</v>
      </c>
      <c r="V11" s="81">
        <v>8</v>
      </c>
      <c r="W11" s="47" t="s">
        <v>119</v>
      </c>
    </row>
    <row r="12" spans="1:23" ht="36" x14ac:dyDescent="0.2">
      <c r="A12" s="51" t="s">
        <v>86</v>
      </c>
      <c r="B12" s="61" t="s">
        <v>87</v>
      </c>
      <c r="C12" s="47" t="s">
        <v>88</v>
      </c>
      <c r="D12" s="47" t="s">
        <v>89</v>
      </c>
      <c r="E12" s="51" t="s">
        <v>90</v>
      </c>
      <c r="F12" s="46">
        <v>0</v>
      </c>
      <c r="G12" s="46">
        <v>0</v>
      </c>
      <c r="H12" s="46">
        <v>0</v>
      </c>
      <c r="I12" s="46">
        <f t="shared" si="0"/>
        <v>0</v>
      </c>
      <c r="J12" s="46">
        <f t="shared" si="0"/>
        <v>0</v>
      </c>
      <c r="K12" s="58" t="s">
        <v>91</v>
      </c>
      <c r="L12" s="47" t="s">
        <v>30</v>
      </c>
      <c r="M12" s="59" t="s">
        <v>120</v>
      </c>
      <c r="N12" s="60" t="s">
        <v>121</v>
      </c>
      <c r="O12" s="50" t="s">
        <v>30</v>
      </c>
      <c r="P12" s="50" t="s">
        <v>122</v>
      </c>
      <c r="Q12" s="60" t="s">
        <v>123</v>
      </c>
      <c r="R12" s="80">
        <v>0</v>
      </c>
      <c r="S12" s="80">
        <v>0</v>
      </c>
      <c r="T12" s="80">
        <v>0</v>
      </c>
      <c r="U12" s="81">
        <v>0</v>
      </c>
      <c r="V12" s="81">
        <v>0</v>
      </c>
      <c r="W12" s="49" t="s">
        <v>119</v>
      </c>
    </row>
    <row r="13" spans="1:23" ht="96" x14ac:dyDescent="0.2">
      <c r="A13" s="51" t="s">
        <v>86</v>
      </c>
      <c r="B13" s="61" t="s">
        <v>87</v>
      </c>
      <c r="C13" s="47" t="s">
        <v>88</v>
      </c>
      <c r="D13" s="47" t="s">
        <v>89</v>
      </c>
      <c r="E13" s="51" t="s">
        <v>90</v>
      </c>
      <c r="F13" s="46">
        <v>50000</v>
      </c>
      <c r="G13" s="46">
        <v>78124.36</v>
      </c>
      <c r="H13" s="46">
        <v>78124.36</v>
      </c>
      <c r="I13" s="46">
        <f t="shared" si="0"/>
        <v>78124.36</v>
      </c>
      <c r="J13" s="46">
        <f t="shared" si="0"/>
        <v>78124.36</v>
      </c>
      <c r="K13" s="58" t="s">
        <v>91</v>
      </c>
      <c r="L13" s="47" t="s">
        <v>30</v>
      </c>
      <c r="M13" s="59" t="s">
        <v>124</v>
      </c>
      <c r="N13" s="60" t="s">
        <v>125</v>
      </c>
      <c r="O13" s="50" t="s">
        <v>30</v>
      </c>
      <c r="P13" s="50" t="s">
        <v>126</v>
      </c>
      <c r="Q13" s="60" t="s">
        <v>127</v>
      </c>
      <c r="R13" s="80">
        <v>1</v>
      </c>
      <c r="S13" s="80">
        <v>1</v>
      </c>
      <c r="T13" s="80">
        <f>+U13/V13</f>
        <v>1</v>
      </c>
      <c r="U13" s="81">
        <v>27</v>
      </c>
      <c r="V13" s="81">
        <v>27</v>
      </c>
      <c r="W13" s="49" t="s">
        <v>128</v>
      </c>
    </row>
    <row r="14" spans="1:23" ht="48" x14ac:dyDescent="0.2">
      <c r="A14" s="51" t="s">
        <v>86</v>
      </c>
      <c r="B14" s="61" t="s">
        <v>87</v>
      </c>
      <c r="C14" s="47" t="s">
        <v>88</v>
      </c>
      <c r="D14" s="47" t="s">
        <v>89</v>
      </c>
      <c r="E14" s="51" t="s">
        <v>90</v>
      </c>
      <c r="F14" s="46">
        <v>0</v>
      </c>
      <c r="G14" s="46">
        <v>70980.490000000005</v>
      </c>
      <c r="H14" s="46">
        <v>70980.490000000005</v>
      </c>
      <c r="I14" s="46">
        <f>+H14-43103.45</f>
        <v>27877.040000000008</v>
      </c>
      <c r="J14" s="46">
        <f t="shared" si="0"/>
        <v>27877.040000000008</v>
      </c>
      <c r="K14" s="58" t="s">
        <v>91</v>
      </c>
      <c r="L14" s="47" t="s">
        <v>30</v>
      </c>
      <c r="M14" s="59" t="s">
        <v>129</v>
      </c>
      <c r="N14" s="60" t="s">
        <v>130</v>
      </c>
      <c r="O14" s="50" t="s">
        <v>30</v>
      </c>
      <c r="P14" s="50" t="s">
        <v>131</v>
      </c>
      <c r="Q14" s="60" t="s">
        <v>132</v>
      </c>
      <c r="R14" s="80">
        <v>1</v>
      </c>
      <c r="S14" s="80">
        <v>1</v>
      </c>
      <c r="T14" s="80">
        <f t="shared" ref="T14:T38" si="2">+U14/V14</f>
        <v>1</v>
      </c>
      <c r="U14" s="81">
        <v>14</v>
      </c>
      <c r="V14" s="81">
        <v>14</v>
      </c>
      <c r="W14" s="47" t="s">
        <v>119</v>
      </c>
    </row>
    <row r="15" spans="1:23" ht="48" x14ac:dyDescent="0.2">
      <c r="A15" s="51" t="s">
        <v>86</v>
      </c>
      <c r="B15" s="61" t="s">
        <v>87</v>
      </c>
      <c r="C15" s="47" t="s">
        <v>88</v>
      </c>
      <c r="D15" s="47" t="s">
        <v>89</v>
      </c>
      <c r="E15" s="51" t="s">
        <v>90</v>
      </c>
      <c r="F15" s="46">
        <v>0</v>
      </c>
      <c r="G15" s="46">
        <v>140000</v>
      </c>
      <c r="H15" s="46">
        <v>140000</v>
      </c>
      <c r="I15" s="46">
        <f>+H15-18611.36</f>
        <v>121388.64</v>
      </c>
      <c r="J15" s="46">
        <f t="shared" si="0"/>
        <v>121388.64</v>
      </c>
      <c r="K15" s="58" t="s">
        <v>91</v>
      </c>
      <c r="L15" s="47" t="s">
        <v>30</v>
      </c>
      <c r="M15" s="59" t="s">
        <v>133</v>
      </c>
      <c r="N15" s="60" t="s">
        <v>134</v>
      </c>
      <c r="O15" s="50" t="s">
        <v>30</v>
      </c>
      <c r="P15" s="50" t="s">
        <v>135</v>
      </c>
      <c r="Q15" s="60" t="s">
        <v>136</v>
      </c>
      <c r="R15" s="80">
        <v>1</v>
      </c>
      <c r="S15" s="80">
        <v>1</v>
      </c>
      <c r="T15" s="80">
        <f t="shared" si="2"/>
        <v>1</v>
      </c>
      <c r="U15" s="81">
        <v>9</v>
      </c>
      <c r="V15" s="81">
        <v>9</v>
      </c>
      <c r="W15" s="47" t="s">
        <v>119</v>
      </c>
    </row>
    <row r="16" spans="1:23" ht="48" x14ac:dyDescent="0.2">
      <c r="A16" s="51" t="s">
        <v>86</v>
      </c>
      <c r="B16" s="61" t="s">
        <v>87</v>
      </c>
      <c r="C16" s="47" t="s">
        <v>88</v>
      </c>
      <c r="D16" s="47" t="s">
        <v>89</v>
      </c>
      <c r="E16" s="51" t="s">
        <v>90</v>
      </c>
      <c r="F16" s="46">
        <v>280000</v>
      </c>
      <c r="G16" s="46">
        <v>5603.86</v>
      </c>
      <c r="H16" s="46">
        <v>5603.86</v>
      </c>
      <c r="I16" s="46">
        <f t="shared" si="0"/>
        <v>5603.86</v>
      </c>
      <c r="J16" s="46">
        <f t="shared" si="0"/>
        <v>5603.86</v>
      </c>
      <c r="K16" s="58" t="s">
        <v>91</v>
      </c>
      <c r="L16" s="47" t="s">
        <v>30</v>
      </c>
      <c r="M16" s="59" t="s">
        <v>137</v>
      </c>
      <c r="N16" s="60" t="s">
        <v>138</v>
      </c>
      <c r="O16" s="50" t="s">
        <v>30</v>
      </c>
      <c r="P16" s="50" t="s">
        <v>139</v>
      </c>
      <c r="Q16" s="60" t="s">
        <v>140</v>
      </c>
      <c r="R16" s="80">
        <v>1</v>
      </c>
      <c r="S16" s="80">
        <v>0</v>
      </c>
      <c r="T16" s="80">
        <v>0</v>
      </c>
      <c r="U16" s="81">
        <v>0</v>
      </c>
      <c r="V16" s="81">
        <v>0</v>
      </c>
      <c r="W16" s="47" t="s">
        <v>141</v>
      </c>
    </row>
    <row r="17" spans="1:23" ht="48" x14ac:dyDescent="0.2">
      <c r="A17" s="51" t="s">
        <v>86</v>
      </c>
      <c r="B17" s="61" t="s">
        <v>87</v>
      </c>
      <c r="C17" s="47" t="s">
        <v>88</v>
      </c>
      <c r="D17" s="47" t="s">
        <v>89</v>
      </c>
      <c r="E17" s="51" t="s">
        <v>90</v>
      </c>
      <c r="F17" s="46">
        <v>0</v>
      </c>
      <c r="G17" s="46">
        <v>0</v>
      </c>
      <c r="H17" s="46">
        <v>0</v>
      </c>
      <c r="I17" s="46">
        <f t="shared" si="0"/>
        <v>0</v>
      </c>
      <c r="J17" s="46">
        <f t="shared" si="0"/>
        <v>0</v>
      </c>
      <c r="K17" s="58" t="s">
        <v>91</v>
      </c>
      <c r="L17" s="47" t="s">
        <v>30</v>
      </c>
      <c r="M17" s="59" t="s">
        <v>142</v>
      </c>
      <c r="N17" s="60" t="s">
        <v>291</v>
      </c>
      <c r="O17" s="50" t="s">
        <v>30</v>
      </c>
      <c r="P17" s="50" t="s">
        <v>143</v>
      </c>
      <c r="Q17" s="60" t="s">
        <v>144</v>
      </c>
      <c r="R17" s="80">
        <v>0</v>
      </c>
      <c r="S17" s="80">
        <v>0</v>
      </c>
      <c r="T17" s="80">
        <v>0</v>
      </c>
      <c r="U17" s="81">
        <v>0</v>
      </c>
      <c r="V17" s="81">
        <v>0</v>
      </c>
      <c r="W17" s="47" t="s">
        <v>145</v>
      </c>
    </row>
    <row r="18" spans="1:23" ht="60" x14ac:dyDescent="0.2">
      <c r="A18" s="51" t="s">
        <v>86</v>
      </c>
      <c r="B18" s="61" t="s">
        <v>87</v>
      </c>
      <c r="C18" s="47" t="s">
        <v>88</v>
      </c>
      <c r="D18" s="47" t="s">
        <v>89</v>
      </c>
      <c r="E18" s="51" t="s">
        <v>90</v>
      </c>
      <c r="F18" s="46">
        <v>600000</v>
      </c>
      <c r="G18" s="46">
        <v>603289.05000000005</v>
      </c>
      <c r="H18" s="46">
        <v>603289.05000000005</v>
      </c>
      <c r="I18" s="46">
        <f>+H18-14178.52</f>
        <v>589110.53</v>
      </c>
      <c r="J18" s="46">
        <f t="shared" si="0"/>
        <v>589110.53</v>
      </c>
      <c r="K18" s="58" t="s">
        <v>91</v>
      </c>
      <c r="L18" s="47" t="s">
        <v>30</v>
      </c>
      <c r="M18" s="59" t="s">
        <v>146</v>
      </c>
      <c r="N18" s="60" t="s">
        <v>147</v>
      </c>
      <c r="O18" s="50" t="s">
        <v>30</v>
      </c>
      <c r="P18" s="50" t="s">
        <v>148</v>
      </c>
      <c r="Q18" s="60" t="s">
        <v>149</v>
      </c>
      <c r="R18" s="80">
        <v>1</v>
      </c>
      <c r="S18" s="80">
        <v>1</v>
      </c>
      <c r="T18" s="80">
        <f t="shared" si="2"/>
        <v>1</v>
      </c>
      <c r="U18" s="81">
        <v>1</v>
      </c>
      <c r="V18" s="81">
        <v>1</v>
      </c>
      <c r="W18" s="47" t="s">
        <v>150</v>
      </c>
    </row>
    <row r="19" spans="1:23" ht="36" x14ac:dyDescent="0.2">
      <c r="A19" s="51" t="s">
        <v>86</v>
      </c>
      <c r="B19" s="61" t="s">
        <v>87</v>
      </c>
      <c r="C19" s="47" t="s">
        <v>88</v>
      </c>
      <c r="D19" s="47" t="s">
        <v>89</v>
      </c>
      <c r="E19" s="51" t="s">
        <v>90</v>
      </c>
      <c r="F19" s="46">
        <v>50000</v>
      </c>
      <c r="G19" s="46">
        <v>50000</v>
      </c>
      <c r="H19" s="46">
        <v>44161.5</v>
      </c>
      <c r="I19" s="46">
        <f t="shared" si="0"/>
        <v>44161.5</v>
      </c>
      <c r="J19" s="46">
        <f t="shared" si="0"/>
        <v>44161.5</v>
      </c>
      <c r="K19" s="58" t="s">
        <v>91</v>
      </c>
      <c r="L19" s="47" t="s">
        <v>30</v>
      </c>
      <c r="M19" s="59" t="s">
        <v>151</v>
      </c>
      <c r="N19" s="60" t="s">
        <v>152</v>
      </c>
      <c r="O19" s="50" t="s">
        <v>30</v>
      </c>
      <c r="P19" s="50" t="s">
        <v>153</v>
      </c>
      <c r="Q19" s="60" t="s">
        <v>154</v>
      </c>
      <c r="R19" s="80">
        <v>1</v>
      </c>
      <c r="S19" s="80">
        <v>1</v>
      </c>
      <c r="T19" s="80">
        <f>+U19/V19</f>
        <v>1</v>
      </c>
      <c r="U19" s="81">
        <v>14</v>
      </c>
      <c r="V19" s="81">
        <v>14</v>
      </c>
      <c r="W19" s="47" t="s">
        <v>155</v>
      </c>
    </row>
    <row r="20" spans="1:23" ht="36" x14ac:dyDescent="0.2">
      <c r="A20" s="51" t="s">
        <v>86</v>
      </c>
      <c r="B20" s="61" t="s">
        <v>87</v>
      </c>
      <c r="C20" s="47" t="s">
        <v>88</v>
      </c>
      <c r="D20" s="47" t="s">
        <v>89</v>
      </c>
      <c r="E20" s="51" t="s">
        <v>90</v>
      </c>
      <c r="F20" s="46">
        <v>300000</v>
      </c>
      <c r="G20" s="46">
        <v>383194.4</v>
      </c>
      <c r="H20" s="46">
        <v>383194.4</v>
      </c>
      <c r="I20" s="46">
        <f>+H20-32480</f>
        <v>350714.4</v>
      </c>
      <c r="J20" s="46">
        <f t="shared" si="0"/>
        <v>350714.4</v>
      </c>
      <c r="K20" s="58" t="s">
        <v>91</v>
      </c>
      <c r="L20" s="47" t="s">
        <v>30</v>
      </c>
      <c r="M20" s="59" t="s">
        <v>156</v>
      </c>
      <c r="N20" s="60" t="s">
        <v>157</v>
      </c>
      <c r="O20" s="50" t="s">
        <v>30</v>
      </c>
      <c r="P20" s="50" t="s">
        <v>158</v>
      </c>
      <c r="Q20" s="60" t="s">
        <v>159</v>
      </c>
      <c r="R20" s="80">
        <v>1</v>
      </c>
      <c r="S20" s="80">
        <v>1</v>
      </c>
      <c r="T20" s="80">
        <f>+U20/V20</f>
        <v>1</v>
      </c>
      <c r="U20" s="81">
        <v>8</v>
      </c>
      <c r="V20" s="81">
        <v>8</v>
      </c>
      <c r="W20" s="47" t="s">
        <v>160</v>
      </c>
    </row>
    <row r="21" spans="1:23" ht="36" x14ac:dyDescent="0.2">
      <c r="A21" s="51" t="s">
        <v>86</v>
      </c>
      <c r="B21" s="61" t="s">
        <v>87</v>
      </c>
      <c r="C21" s="47" t="s">
        <v>88</v>
      </c>
      <c r="D21" s="47" t="s">
        <v>89</v>
      </c>
      <c r="E21" s="51" t="s">
        <v>90</v>
      </c>
      <c r="F21" s="46">
        <v>0</v>
      </c>
      <c r="G21" s="46">
        <v>100000</v>
      </c>
      <c r="H21" s="46">
        <v>96875.33</v>
      </c>
      <c r="I21" s="46">
        <f t="shared" si="0"/>
        <v>96875.33</v>
      </c>
      <c r="J21" s="46">
        <f t="shared" si="0"/>
        <v>96875.33</v>
      </c>
      <c r="K21" s="58" t="s">
        <v>91</v>
      </c>
      <c r="L21" s="47" t="s">
        <v>30</v>
      </c>
      <c r="M21" s="59" t="s">
        <v>161</v>
      </c>
      <c r="N21" s="60" t="s">
        <v>162</v>
      </c>
      <c r="O21" s="50" t="s">
        <v>30</v>
      </c>
      <c r="P21" s="50" t="s">
        <v>163</v>
      </c>
      <c r="Q21" s="60" t="s">
        <v>164</v>
      </c>
      <c r="R21" s="80">
        <v>1</v>
      </c>
      <c r="S21" s="80">
        <v>1</v>
      </c>
      <c r="T21" s="80">
        <f>+U21/V21</f>
        <v>1</v>
      </c>
      <c r="U21" s="81">
        <v>22</v>
      </c>
      <c r="V21" s="81">
        <v>22</v>
      </c>
      <c r="W21" s="47" t="s">
        <v>100</v>
      </c>
    </row>
    <row r="22" spans="1:23" ht="48" x14ac:dyDescent="0.2">
      <c r="A22" s="51" t="s">
        <v>86</v>
      </c>
      <c r="B22" s="61" t="s">
        <v>87</v>
      </c>
      <c r="C22" s="47" t="s">
        <v>88</v>
      </c>
      <c r="D22" s="47" t="s">
        <v>89</v>
      </c>
      <c r="E22" s="51" t="s">
        <v>90</v>
      </c>
      <c r="F22" s="46">
        <v>0</v>
      </c>
      <c r="G22" s="46">
        <v>809940.27</v>
      </c>
      <c r="H22" s="46">
        <v>809940.27</v>
      </c>
      <c r="I22" s="46">
        <f t="shared" si="0"/>
        <v>809940.27</v>
      </c>
      <c r="J22" s="46">
        <f t="shared" si="0"/>
        <v>809940.27</v>
      </c>
      <c r="K22" s="58" t="s">
        <v>91</v>
      </c>
      <c r="L22" s="47" t="s">
        <v>30</v>
      </c>
      <c r="M22" s="59" t="s">
        <v>165</v>
      </c>
      <c r="N22" s="60" t="s">
        <v>166</v>
      </c>
      <c r="O22" s="50" t="s">
        <v>30</v>
      </c>
      <c r="P22" s="50" t="s">
        <v>167</v>
      </c>
      <c r="Q22" s="60" t="s">
        <v>168</v>
      </c>
      <c r="R22" s="80">
        <v>1</v>
      </c>
      <c r="S22" s="80">
        <v>1</v>
      </c>
      <c r="T22" s="80">
        <f t="shared" si="2"/>
        <v>1</v>
      </c>
      <c r="U22" s="81">
        <v>1</v>
      </c>
      <c r="V22" s="81">
        <v>1</v>
      </c>
      <c r="W22" s="47" t="s">
        <v>100</v>
      </c>
    </row>
    <row r="23" spans="1:23" ht="48" x14ac:dyDescent="0.2">
      <c r="A23" s="51" t="s">
        <v>86</v>
      </c>
      <c r="B23" s="61" t="s">
        <v>87</v>
      </c>
      <c r="C23" s="47" t="s">
        <v>88</v>
      </c>
      <c r="D23" s="47" t="s">
        <v>89</v>
      </c>
      <c r="E23" s="51" t="s">
        <v>90</v>
      </c>
      <c r="F23" s="46">
        <v>20000</v>
      </c>
      <c r="G23" s="46">
        <v>20000.990000000002</v>
      </c>
      <c r="H23" s="46">
        <v>20000.990000000002</v>
      </c>
      <c r="I23" s="46">
        <f t="shared" si="0"/>
        <v>20000.990000000002</v>
      </c>
      <c r="J23" s="46">
        <f t="shared" si="0"/>
        <v>20000.990000000002</v>
      </c>
      <c r="K23" s="58" t="s">
        <v>91</v>
      </c>
      <c r="L23" s="47" t="s">
        <v>30</v>
      </c>
      <c r="M23" s="59" t="s">
        <v>169</v>
      </c>
      <c r="N23" s="60" t="s">
        <v>170</v>
      </c>
      <c r="O23" s="50" t="s">
        <v>30</v>
      </c>
      <c r="P23" s="50" t="s">
        <v>171</v>
      </c>
      <c r="Q23" s="60" t="s">
        <v>172</v>
      </c>
      <c r="R23" s="80">
        <v>1</v>
      </c>
      <c r="S23" s="80">
        <v>1</v>
      </c>
      <c r="T23" s="80">
        <f>+U23/V23</f>
        <v>1</v>
      </c>
      <c r="U23" s="81">
        <v>1</v>
      </c>
      <c r="V23" s="81">
        <v>1</v>
      </c>
      <c r="W23" s="47" t="s">
        <v>110</v>
      </c>
    </row>
    <row r="24" spans="1:23" ht="48" x14ac:dyDescent="0.2">
      <c r="A24" s="51" t="s">
        <v>86</v>
      </c>
      <c r="B24" s="61" t="s">
        <v>87</v>
      </c>
      <c r="C24" s="47" t="s">
        <v>88</v>
      </c>
      <c r="D24" s="47" t="s">
        <v>89</v>
      </c>
      <c r="E24" s="51" t="s">
        <v>90</v>
      </c>
      <c r="F24" s="46">
        <v>225000</v>
      </c>
      <c r="G24" s="46">
        <v>451905.92</v>
      </c>
      <c r="H24" s="46">
        <v>451905.92</v>
      </c>
      <c r="I24" s="46">
        <f>+H24-17618.61</f>
        <v>434287.31</v>
      </c>
      <c r="J24" s="46">
        <f t="shared" si="0"/>
        <v>434287.31</v>
      </c>
      <c r="K24" s="58" t="s">
        <v>91</v>
      </c>
      <c r="L24" s="47" t="s">
        <v>30</v>
      </c>
      <c r="M24" s="59" t="s">
        <v>173</v>
      </c>
      <c r="N24" s="60" t="s">
        <v>174</v>
      </c>
      <c r="O24" s="50" t="s">
        <v>30</v>
      </c>
      <c r="P24" s="50" t="s">
        <v>175</v>
      </c>
      <c r="Q24" s="60" t="s">
        <v>176</v>
      </c>
      <c r="R24" s="80">
        <v>1</v>
      </c>
      <c r="S24" s="80">
        <v>1</v>
      </c>
      <c r="T24" s="80">
        <f>+U24/V24</f>
        <v>1</v>
      </c>
      <c r="U24" s="81">
        <v>18</v>
      </c>
      <c r="V24" s="81">
        <v>18</v>
      </c>
      <c r="W24" s="47" t="s">
        <v>177</v>
      </c>
    </row>
    <row r="25" spans="1:23" ht="36" x14ac:dyDescent="0.2">
      <c r="A25" s="51" t="s">
        <v>86</v>
      </c>
      <c r="B25" s="61" t="s">
        <v>87</v>
      </c>
      <c r="C25" s="47" t="s">
        <v>88</v>
      </c>
      <c r="D25" s="47" t="s">
        <v>89</v>
      </c>
      <c r="E25" s="51" t="s">
        <v>90</v>
      </c>
      <c r="F25" s="46">
        <v>0</v>
      </c>
      <c r="G25" s="46">
        <v>0</v>
      </c>
      <c r="H25" s="46">
        <v>0</v>
      </c>
      <c r="I25" s="46">
        <f t="shared" si="0"/>
        <v>0</v>
      </c>
      <c r="J25" s="46">
        <f t="shared" si="0"/>
        <v>0</v>
      </c>
      <c r="K25" s="58" t="s">
        <v>91</v>
      </c>
      <c r="L25" s="47" t="s">
        <v>30</v>
      </c>
      <c r="M25" s="59" t="s">
        <v>178</v>
      </c>
      <c r="N25" s="60" t="s">
        <v>179</v>
      </c>
      <c r="O25" s="50" t="s">
        <v>30</v>
      </c>
      <c r="P25" s="50" t="s">
        <v>180</v>
      </c>
      <c r="Q25" s="60" t="s">
        <v>181</v>
      </c>
      <c r="R25" s="80">
        <v>1</v>
      </c>
      <c r="S25" s="80">
        <v>1</v>
      </c>
      <c r="T25" s="80">
        <f>+U25/V25</f>
        <v>1</v>
      </c>
      <c r="U25" s="81">
        <v>52</v>
      </c>
      <c r="V25" s="81">
        <v>52</v>
      </c>
      <c r="W25" s="47" t="s">
        <v>119</v>
      </c>
    </row>
    <row r="26" spans="1:23" ht="36" x14ac:dyDescent="0.2">
      <c r="A26" s="51" t="s">
        <v>86</v>
      </c>
      <c r="B26" s="61" t="s">
        <v>87</v>
      </c>
      <c r="C26" s="47" t="s">
        <v>88</v>
      </c>
      <c r="D26" s="47" t="s">
        <v>89</v>
      </c>
      <c r="E26" s="51" t="s">
        <v>90</v>
      </c>
      <c r="F26" s="46">
        <v>0</v>
      </c>
      <c r="G26" s="46">
        <v>100000</v>
      </c>
      <c r="H26" s="46">
        <v>66287.039999999994</v>
      </c>
      <c r="I26" s="46">
        <f>+H26-22144</f>
        <v>44143.039999999994</v>
      </c>
      <c r="J26" s="46">
        <f t="shared" si="0"/>
        <v>44143.039999999994</v>
      </c>
      <c r="K26" s="58" t="s">
        <v>91</v>
      </c>
      <c r="L26" s="47" t="s">
        <v>30</v>
      </c>
      <c r="M26" s="59" t="s">
        <v>293</v>
      </c>
      <c r="N26" s="60" t="s">
        <v>294</v>
      </c>
      <c r="O26" s="50" t="s">
        <v>30</v>
      </c>
      <c r="P26" s="50" t="s">
        <v>296</v>
      </c>
      <c r="Q26" s="60" t="s">
        <v>295</v>
      </c>
      <c r="R26" s="80">
        <v>1</v>
      </c>
      <c r="S26" s="80">
        <v>1</v>
      </c>
      <c r="T26" s="80">
        <f>+U26/V26</f>
        <v>1</v>
      </c>
      <c r="U26" s="81">
        <v>18</v>
      </c>
      <c r="V26" s="81">
        <v>18</v>
      </c>
      <c r="W26" s="47" t="s">
        <v>297</v>
      </c>
    </row>
    <row r="27" spans="1:23" ht="36" x14ac:dyDescent="0.2">
      <c r="A27" s="51" t="s">
        <v>86</v>
      </c>
      <c r="B27" s="61" t="s">
        <v>87</v>
      </c>
      <c r="C27" s="47" t="s">
        <v>88</v>
      </c>
      <c r="D27" s="47" t="s">
        <v>89</v>
      </c>
      <c r="E27" s="51" t="s">
        <v>90</v>
      </c>
      <c r="F27" s="46"/>
      <c r="G27" s="46"/>
      <c r="H27" s="46"/>
      <c r="I27" s="46">
        <f t="shared" si="0"/>
        <v>0</v>
      </c>
      <c r="J27" s="46">
        <f t="shared" si="0"/>
        <v>0</v>
      </c>
      <c r="K27" s="58" t="s">
        <v>91</v>
      </c>
      <c r="L27" s="47" t="s">
        <v>29</v>
      </c>
      <c r="M27" s="59" t="s">
        <v>182</v>
      </c>
      <c r="N27" s="60" t="s">
        <v>183</v>
      </c>
      <c r="O27" s="50" t="s">
        <v>29</v>
      </c>
      <c r="P27" s="50" t="s">
        <v>184</v>
      </c>
      <c r="Q27" s="60" t="s">
        <v>185</v>
      </c>
      <c r="R27" s="80">
        <v>1</v>
      </c>
      <c r="S27" s="80">
        <v>1</v>
      </c>
      <c r="T27" s="80">
        <f t="shared" si="2"/>
        <v>1</v>
      </c>
      <c r="U27" s="81">
        <v>3</v>
      </c>
      <c r="V27" s="81">
        <v>3</v>
      </c>
      <c r="W27" s="47" t="s">
        <v>186</v>
      </c>
    </row>
    <row r="28" spans="1:23" ht="48" x14ac:dyDescent="0.2">
      <c r="A28" s="51" t="s">
        <v>86</v>
      </c>
      <c r="B28" s="61" t="s">
        <v>87</v>
      </c>
      <c r="C28" s="47" t="s">
        <v>88</v>
      </c>
      <c r="D28" s="47" t="s">
        <v>89</v>
      </c>
      <c r="E28" s="51" t="s">
        <v>90</v>
      </c>
      <c r="F28" s="46">
        <v>0</v>
      </c>
      <c r="G28" s="46">
        <v>4414609.97</v>
      </c>
      <c r="H28" s="46">
        <v>4414609.97</v>
      </c>
      <c r="I28" s="46">
        <f>+H28-82953.51</f>
        <v>4331656.46</v>
      </c>
      <c r="J28" s="46">
        <f t="shared" si="0"/>
        <v>4331656.46</v>
      </c>
      <c r="K28" s="58" t="s">
        <v>91</v>
      </c>
      <c r="L28" s="47" t="s">
        <v>30</v>
      </c>
      <c r="M28" s="59" t="s">
        <v>187</v>
      </c>
      <c r="N28" s="60" t="s">
        <v>188</v>
      </c>
      <c r="O28" s="50" t="s">
        <v>30</v>
      </c>
      <c r="P28" s="50" t="s">
        <v>189</v>
      </c>
      <c r="Q28" s="60" t="s">
        <v>190</v>
      </c>
      <c r="R28" s="80">
        <v>1</v>
      </c>
      <c r="S28" s="80">
        <v>1</v>
      </c>
      <c r="T28" s="80">
        <f t="shared" si="2"/>
        <v>1</v>
      </c>
      <c r="U28" s="81">
        <v>1</v>
      </c>
      <c r="V28" s="81">
        <v>1</v>
      </c>
      <c r="W28" s="47" t="s">
        <v>191</v>
      </c>
    </row>
    <row r="29" spans="1:23" ht="36" x14ac:dyDescent="0.2">
      <c r="A29" s="51" t="s">
        <v>86</v>
      </c>
      <c r="B29" s="61" t="s">
        <v>87</v>
      </c>
      <c r="C29" s="47" t="s">
        <v>88</v>
      </c>
      <c r="D29" s="47" t="s">
        <v>89</v>
      </c>
      <c r="E29" s="51" t="s">
        <v>90</v>
      </c>
      <c r="F29" s="46">
        <v>0</v>
      </c>
      <c r="G29" s="46">
        <v>1200000</v>
      </c>
      <c r="H29" s="46">
        <v>1190975.3899999999</v>
      </c>
      <c r="I29" s="46">
        <f t="shared" si="0"/>
        <v>1190975.3899999999</v>
      </c>
      <c r="J29" s="46">
        <f t="shared" si="0"/>
        <v>1190975.3899999999</v>
      </c>
      <c r="K29" s="58" t="s">
        <v>91</v>
      </c>
      <c r="L29" s="47" t="s">
        <v>30</v>
      </c>
      <c r="M29" s="59" t="s">
        <v>192</v>
      </c>
      <c r="N29" s="60" t="s">
        <v>193</v>
      </c>
      <c r="O29" s="50" t="s">
        <v>30</v>
      </c>
      <c r="P29" s="50" t="s">
        <v>194</v>
      </c>
      <c r="Q29" s="60" t="s">
        <v>195</v>
      </c>
      <c r="R29" s="80">
        <v>1</v>
      </c>
      <c r="S29" s="80">
        <v>1</v>
      </c>
      <c r="T29" s="80">
        <f t="shared" si="2"/>
        <v>1</v>
      </c>
      <c r="U29" s="81">
        <v>1</v>
      </c>
      <c r="V29" s="81">
        <v>1</v>
      </c>
      <c r="W29" s="47" t="s">
        <v>191</v>
      </c>
    </row>
    <row r="30" spans="1:23" ht="36" x14ac:dyDescent="0.2">
      <c r="A30" s="51" t="s">
        <v>86</v>
      </c>
      <c r="B30" s="61" t="s">
        <v>87</v>
      </c>
      <c r="C30" s="47" t="s">
        <v>88</v>
      </c>
      <c r="D30" s="47" t="s">
        <v>89</v>
      </c>
      <c r="E30" s="51" t="s">
        <v>90</v>
      </c>
      <c r="F30" s="46">
        <v>0</v>
      </c>
      <c r="G30" s="46">
        <v>150000</v>
      </c>
      <c r="H30" s="46">
        <v>116447.22</v>
      </c>
      <c r="I30" s="46">
        <f t="shared" si="0"/>
        <v>116447.22</v>
      </c>
      <c r="J30" s="46">
        <f t="shared" si="0"/>
        <v>116447.22</v>
      </c>
      <c r="K30" s="58" t="s">
        <v>91</v>
      </c>
      <c r="L30" s="47" t="s">
        <v>30</v>
      </c>
      <c r="M30" s="59" t="s">
        <v>196</v>
      </c>
      <c r="N30" s="60" t="s">
        <v>197</v>
      </c>
      <c r="O30" s="50" t="s">
        <v>30</v>
      </c>
      <c r="P30" s="50" t="s">
        <v>198</v>
      </c>
      <c r="Q30" s="60" t="s">
        <v>199</v>
      </c>
      <c r="R30" s="80">
        <v>1</v>
      </c>
      <c r="S30" s="80">
        <v>1</v>
      </c>
      <c r="T30" s="80">
        <f t="shared" si="2"/>
        <v>1</v>
      </c>
      <c r="U30" s="81">
        <v>1</v>
      </c>
      <c r="V30" s="81">
        <v>1</v>
      </c>
      <c r="W30" s="47" t="s">
        <v>191</v>
      </c>
    </row>
    <row r="31" spans="1:23" ht="48" x14ac:dyDescent="0.2">
      <c r="A31" s="51" t="s">
        <v>86</v>
      </c>
      <c r="B31" s="61" t="s">
        <v>87</v>
      </c>
      <c r="C31" s="47" t="s">
        <v>88</v>
      </c>
      <c r="D31" s="47" t="s">
        <v>89</v>
      </c>
      <c r="E31" s="51" t="s">
        <v>90</v>
      </c>
      <c r="F31" s="46">
        <v>0</v>
      </c>
      <c r="G31" s="46">
        <v>711000</v>
      </c>
      <c r="H31" s="46">
        <v>711000</v>
      </c>
      <c r="I31" s="46">
        <f t="shared" si="0"/>
        <v>711000</v>
      </c>
      <c r="J31" s="46">
        <f t="shared" si="0"/>
        <v>711000</v>
      </c>
      <c r="K31" s="58" t="s">
        <v>91</v>
      </c>
      <c r="L31" s="47" t="s">
        <v>30</v>
      </c>
      <c r="M31" s="59" t="s">
        <v>200</v>
      </c>
      <c r="N31" s="60" t="s">
        <v>201</v>
      </c>
      <c r="O31" s="50" t="s">
        <v>30</v>
      </c>
      <c r="P31" s="50" t="s">
        <v>202</v>
      </c>
      <c r="Q31" s="60" t="s">
        <v>203</v>
      </c>
      <c r="R31" s="80">
        <v>1</v>
      </c>
      <c r="S31" s="80">
        <v>1</v>
      </c>
      <c r="T31" s="80">
        <f t="shared" si="2"/>
        <v>1</v>
      </c>
      <c r="U31" s="81">
        <v>14</v>
      </c>
      <c r="V31" s="81">
        <v>14</v>
      </c>
      <c r="W31" s="47" t="s">
        <v>100</v>
      </c>
    </row>
    <row r="32" spans="1:23" ht="48" x14ac:dyDescent="0.2">
      <c r="A32" s="51" t="s">
        <v>86</v>
      </c>
      <c r="B32" s="61" t="s">
        <v>87</v>
      </c>
      <c r="C32" s="47" t="s">
        <v>88</v>
      </c>
      <c r="D32" s="47" t="s">
        <v>89</v>
      </c>
      <c r="E32" s="51" t="s">
        <v>90</v>
      </c>
      <c r="F32" s="46"/>
      <c r="G32" s="46"/>
      <c r="H32" s="46"/>
      <c r="I32" s="46">
        <f t="shared" si="0"/>
        <v>0</v>
      </c>
      <c r="J32" s="46">
        <f t="shared" si="0"/>
        <v>0</v>
      </c>
      <c r="K32" s="58" t="s">
        <v>91</v>
      </c>
      <c r="L32" s="47" t="s">
        <v>29</v>
      </c>
      <c r="M32" s="59" t="s">
        <v>204</v>
      </c>
      <c r="N32" s="60" t="s">
        <v>205</v>
      </c>
      <c r="O32" s="50" t="s">
        <v>29</v>
      </c>
      <c r="P32" s="50" t="s">
        <v>206</v>
      </c>
      <c r="Q32" s="60" t="s">
        <v>207</v>
      </c>
      <c r="R32" s="80">
        <v>1</v>
      </c>
      <c r="S32" s="80">
        <v>1</v>
      </c>
      <c r="T32" s="80">
        <f t="shared" si="2"/>
        <v>1</v>
      </c>
      <c r="U32" s="81">
        <v>1</v>
      </c>
      <c r="V32" s="81">
        <v>1</v>
      </c>
      <c r="W32" s="49" t="s">
        <v>208</v>
      </c>
    </row>
    <row r="33" spans="1:23" ht="60" x14ac:dyDescent="0.2">
      <c r="A33" s="51" t="s">
        <v>86</v>
      </c>
      <c r="B33" s="61" t="s">
        <v>87</v>
      </c>
      <c r="C33" s="47" t="s">
        <v>88</v>
      </c>
      <c r="D33" s="47" t="s">
        <v>89</v>
      </c>
      <c r="E33" s="51" t="s">
        <v>90</v>
      </c>
      <c r="F33" s="46">
        <v>0</v>
      </c>
      <c r="G33" s="46">
        <f>299416.42+2877812.09-156347.25</f>
        <v>3020881.26</v>
      </c>
      <c r="H33" s="46">
        <f t="shared" ref="H33" si="3">299416.42+2877812.09-156347.25</f>
        <v>3020881.26</v>
      </c>
      <c r="I33" s="46">
        <f t="shared" si="0"/>
        <v>3020881.26</v>
      </c>
      <c r="J33" s="46">
        <f t="shared" si="0"/>
        <v>3020881.26</v>
      </c>
      <c r="K33" s="58" t="s">
        <v>91</v>
      </c>
      <c r="L33" s="47" t="s">
        <v>30</v>
      </c>
      <c r="M33" s="75" t="s">
        <v>209</v>
      </c>
      <c r="N33" s="60" t="s">
        <v>210</v>
      </c>
      <c r="O33" s="50" t="s">
        <v>30</v>
      </c>
      <c r="P33" s="50" t="s">
        <v>211</v>
      </c>
      <c r="Q33" s="60" t="s">
        <v>212</v>
      </c>
      <c r="R33" s="80">
        <v>1</v>
      </c>
      <c r="S33" s="80">
        <v>1</v>
      </c>
      <c r="T33" s="80">
        <f t="shared" si="2"/>
        <v>1</v>
      </c>
      <c r="U33" s="81">
        <v>0.38169999999999998</v>
      </c>
      <c r="V33" s="81">
        <v>0.38169999999999998</v>
      </c>
      <c r="W33" s="49" t="s">
        <v>208</v>
      </c>
    </row>
    <row r="34" spans="1:23" ht="60" x14ac:dyDescent="0.2">
      <c r="A34" s="51" t="s">
        <v>86</v>
      </c>
      <c r="B34" s="61" t="s">
        <v>87</v>
      </c>
      <c r="C34" s="47" t="s">
        <v>88</v>
      </c>
      <c r="D34" s="47" t="s">
        <v>89</v>
      </c>
      <c r="E34" s="51" t="s">
        <v>90</v>
      </c>
      <c r="F34" s="46">
        <v>0</v>
      </c>
      <c r="G34" s="46">
        <v>1630883.08</v>
      </c>
      <c r="H34" s="46">
        <f>1630883.08-279359.36</f>
        <v>1351523.7200000002</v>
      </c>
      <c r="I34" s="46">
        <f t="shared" ref="I34:J34" si="4">1630883.08-279359.36</f>
        <v>1351523.7200000002</v>
      </c>
      <c r="J34" s="46">
        <f t="shared" si="4"/>
        <v>1351523.7200000002</v>
      </c>
      <c r="K34" s="58" t="s">
        <v>91</v>
      </c>
      <c r="L34" s="47" t="s">
        <v>30</v>
      </c>
      <c r="M34" s="75" t="s">
        <v>213</v>
      </c>
      <c r="N34" s="60" t="s">
        <v>214</v>
      </c>
      <c r="O34" s="50" t="s">
        <v>30</v>
      </c>
      <c r="P34" s="50" t="s">
        <v>215</v>
      </c>
      <c r="Q34" s="60" t="s">
        <v>216</v>
      </c>
      <c r="R34" s="80">
        <v>1</v>
      </c>
      <c r="S34" s="80">
        <v>1</v>
      </c>
      <c r="T34" s="80">
        <f t="shared" si="2"/>
        <v>1</v>
      </c>
      <c r="U34" s="81">
        <v>0.15890000000000001</v>
      </c>
      <c r="V34" s="81">
        <v>0.15890000000000001</v>
      </c>
      <c r="W34" s="49" t="s">
        <v>208</v>
      </c>
    </row>
    <row r="35" spans="1:23" ht="48" x14ac:dyDescent="0.2">
      <c r="A35" s="51" t="s">
        <v>86</v>
      </c>
      <c r="B35" s="61" t="s">
        <v>87</v>
      </c>
      <c r="C35" s="47" t="s">
        <v>88</v>
      </c>
      <c r="D35" s="47" t="s">
        <v>89</v>
      </c>
      <c r="E35" s="51" t="s">
        <v>90</v>
      </c>
      <c r="F35" s="46">
        <v>0</v>
      </c>
      <c r="G35" s="46">
        <f>1158787.32+11111300</f>
        <v>12270087.32</v>
      </c>
      <c r="H35" s="46">
        <v>12270087.32</v>
      </c>
      <c r="I35" s="46">
        <f t="shared" si="0"/>
        <v>12270087.32</v>
      </c>
      <c r="J35" s="46">
        <f t="shared" si="0"/>
        <v>12270087.32</v>
      </c>
      <c r="K35" s="58" t="s">
        <v>91</v>
      </c>
      <c r="L35" s="47" t="s">
        <v>30</v>
      </c>
      <c r="M35" s="59" t="s">
        <v>217</v>
      </c>
      <c r="N35" s="60" t="s">
        <v>218</v>
      </c>
      <c r="O35" s="50" t="s">
        <v>30</v>
      </c>
      <c r="P35" s="50" t="s">
        <v>219</v>
      </c>
      <c r="Q35" s="60" t="s">
        <v>220</v>
      </c>
      <c r="R35" s="80">
        <v>1</v>
      </c>
      <c r="S35" s="80">
        <v>1</v>
      </c>
      <c r="T35" s="80">
        <f t="shared" si="2"/>
        <v>1</v>
      </c>
      <c r="U35" s="81">
        <v>1</v>
      </c>
      <c r="V35" s="81">
        <v>1</v>
      </c>
      <c r="W35" s="47" t="s">
        <v>221</v>
      </c>
    </row>
    <row r="36" spans="1:23" ht="60" x14ac:dyDescent="0.2">
      <c r="A36" s="51" t="s">
        <v>86</v>
      </c>
      <c r="B36" s="61" t="s">
        <v>87</v>
      </c>
      <c r="C36" s="47" t="s">
        <v>88</v>
      </c>
      <c r="D36" s="47" t="s">
        <v>89</v>
      </c>
      <c r="E36" s="51" t="s">
        <v>90</v>
      </c>
      <c r="F36" s="46">
        <v>0</v>
      </c>
      <c r="G36" s="46">
        <v>2200000</v>
      </c>
      <c r="H36" s="46">
        <v>1577101.97</v>
      </c>
      <c r="I36" s="46">
        <f t="shared" si="0"/>
        <v>1577101.97</v>
      </c>
      <c r="J36" s="46">
        <f t="shared" si="0"/>
        <v>1577101.97</v>
      </c>
      <c r="K36" s="58" t="s">
        <v>91</v>
      </c>
      <c r="L36" s="47" t="s">
        <v>30</v>
      </c>
      <c r="M36" s="59" t="s">
        <v>222</v>
      </c>
      <c r="N36" s="60" t="s">
        <v>223</v>
      </c>
      <c r="O36" s="50" t="s">
        <v>30</v>
      </c>
      <c r="P36" s="50" t="s">
        <v>224</v>
      </c>
      <c r="Q36" s="60" t="s">
        <v>225</v>
      </c>
      <c r="R36" s="80">
        <v>1</v>
      </c>
      <c r="S36" s="80">
        <v>1</v>
      </c>
      <c r="T36" s="80">
        <f t="shared" si="2"/>
        <v>0.71689999999999998</v>
      </c>
      <c r="U36" s="81">
        <v>0.71689999999999998</v>
      </c>
      <c r="V36" s="81">
        <v>1</v>
      </c>
      <c r="W36" s="47" t="s">
        <v>221</v>
      </c>
    </row>
    <row r="37" spans="1:23" ht="48" x14ac:dyDescent="0.2">
      <c r="A37" s="51" t="s">
        <v>86</v>
      </c>
      <c r="B37" s="61" t="s">
        <v>87</v>
      </c>
      <c r="C37" s="47" t="s">
        <v>88</v>
      </c>
      <c r="D37" s="47" t="s">
        <v>89</v>
      </c>
      <c r="E37" s="51" t="s">
        <v>90</v>
      </c>
      <c r="F37" s="46"/>
      <c r="G37" s="46"/>
      <c r="H37" s="46"/>
      <c r="I37" s="46">
        <f t="shared" si="0"/>
        <v>0</v>
      </c>
      <c r="J37" s="46">
        <f t="shared" si="0"/>
        <v>0</v>
      </c>
      <c r="K37" s="58" t="s">
        <v>91</v>
      </c>
      <c r="L37" s="47" t="s">
        <v>29</v>
      </c>
      <c r="M37" s="59" t="s">
        <v>226</v>
      </c>
      <c r="N37" s="60" t="s">
        <v>227</v>
      </c>
      <c r="O37" s="50" t="s">
        <v>29</v>
      </c>
      <c r="P37" s="50" t="s">
        <v>228</v>
      </c>
      <c r="Q37" s="60" t="s">
        <v>229</v>
      </c>
      <c r="R37" s="80">
        <v>1</v>
      </c>
      <c r="S37" s="80">
        <v>1</v>
      </c>
      <c r="T37" s="80">
        <f t="shared" si="2"/>
        <v>0.8</v>
      </c>
      <c r="U37" s="81">
        <v>4</v>
      </c>
      <c r="V37" s="81">
        <v>5</v>
      </c>
      <c r="W37" s="49" t="s">
        <v>177</v>
      </c>
    </row>
    <row r="38" spans="1:23" ht="48" x14ac:dyDescent="0.2">
      <c r="A38" s="51" t="s">
        <v>86</v>
      </c>
      <c r="B38" s="61" t="s">
        <v>87</v>
      </c>
      <c r="C38" s="47" t="s">
        <v>88</v>
      </c>
      <c r="D38" s="47" t="s">
        <v>89</v>
      </c>
      <c r="E38" s="51" t="s">
        <v>90</v>
      </c>
      <c r="F38" s="46">
        <v>0</v>
      </c>
      <c r="G38" s="46">
        <v>644026.17000000004</v>
      </c>
      <c r="H38" s="46">
        <v>575528.04</v>
      </c>
      <c r="I38" s="46">
        <f>+H38-4494</f>
        <v>571034.04</v>
      </c>
      <c r="J38" s="46">
        <f t="shared" si="0"/>
        <v>571034.04</v>
      </c>
      <c r="K38" s="58" t="s">
        <v>91</v>
      </c>
      <c r="L38" s="47" t="s">
        <v>30</v>
      </c>
      <c r="M38" s="59" t="s">
        <v>230</v>
      </c>
      <c r="N38" s="60" t="s">
        <v>231</v>
      </c>
      <c r="O38" s="50" t="s">
        <v>30</v>
      </c>
      <c r="P38" s="50" t="s">
        <v>232</v>
      </c>
      <c r="Q38" s="60" t="s">
        <v>233</v>
      </c>
      <c r="R38" s="80">
        <v>1</v>
      </c>
      <c r="S38" s="80">
        <v>1</v>
      </c>
      <c r="T38" s="80">
        <f t="shared" si="2"/>
        <v>0.8</v>
      </c>
      <c r="U38" s="81">
        <v>4</v>
      </c>
      <c r="V38" s="81">
        <v>5</v>
      </c>
      <c r="W38" s="49" t="s">
        <v>177</v>
      </c>
    </row>
    <row r="39" spans="1:23" ht="36" x14ac:dyDescent="0.2">
      <c r="A39" s="51" t="s">
        <v>86</v>
      </c>
      <c r="B39" s="61" t="s">
        <v>87</v>
      </c>
      <c r="C39" s="47" t="s">
        <v>88</v>
      </c>
      <c r="D39" s="47" t="s">
        <v>89</v>
      </c>
      <c r="E39" s="51" t="s">
        <v>90</v>
      </c>
      <c r="F39" s="46"/>
      <c r="G39" s="46"/>
      <c r="H39" s="46"/>
      <c r="I39" s="46">
        <f t="shared" si="0"/>
        <v>0</v>
      </c>
      <c r="J39" s="46">
        <f t="shared" si="0"/>
        <v>0</v>
      </c>
      <c r="K39" s="58" t="s">
        <v>91</v>
      </c>
      <c r="L39" s="47" t="s">
        <v>29</v>
      </c>
      <c r="M39" s="59" t="s">
        <v>234</v>
      </c>
      <c r="N39" s="60" t="s">
        <v>235</v>
      </c>
      <c r="O39" s="50" t="s">
        <v>29</v>
      </c>
      <c r="P39" s="50" t="s">
        <v>236</v>
      </c>
      <c r="Q39" s="60" t="s">
        <v>237</v>
      </c>
      <c r="R39" s="80">
        <v>1</v>
      </c>
      <c r="S39" s="80">
        <v>1</v>
      </c>
      <c r="T39" s="80">
        <f>+U39/V39</f>
        <v>1</v>
      </c>
      <c r="U39" s="81">
        <v>6</v>
      </c>
      <c r="V39" s="81">
        <v>6</v>
      </c>
      <c r="W39" s="49" t="s">
        <v>238</v>
      </c>
    </row>
    <row r="40" spans="1:23" ht="48" x14ac:dyDescent="0.2">
      <c r="A40" s="51" t="s">
        <v>86</v>
      </c>
      <c r="B40" s="61" t="s">
        <v>87</v>
      </c>
      <c r="C40" s="47" t="s">
        <v>88</v>
      </c>
      <c r="D40" s="47" t="s">
        <v>89</v>
      </c>
      <c r="E40" s="51" t="s">
        <v>90</v>
      </c>
      <c r="F40" s="46">
        <v>0</v>
      </c>
      <c r="G40" s="46">
        <v>27173.94</v>
      </c>
      <c r="H40" s="46">
        <v>27173.94</v>
      </c>
      <c r="I40" s="46">
        <f t="shared" si="0"/>
        <v>27173.94</v>
      </c>
      <c r="J40" s="46">
        <f t="shared" si="0"/>
        <v>27173.94</v>
      </c>
      <c r="K40" s="58" t="s">
        <v>91</v>
      </c>
      <c r="L40" s="47" t="s">
        <v>30</v>
      </c>
      <c r="M40" s="59" t="s">
        <v>239</v>
      </c>
      <c r="N40" s="60" t="s">
        <v>240</v>
      </c>
      <c r="O40" s="50" t="s">
        <v>30</v>
      </c>
      <c r="P40" s="50" t="s">
        <v>241</v>
      </c>
      <c r="Q40" s="60" t="s">
        <v>242</v>
      </c>
      <c r="R40" s="80">
        <v>1</v>
      </c>
      <c r="S40" s="80">
        <v>1</v>
      </c>
      <c r="T40" s="80">
        <f>+U40/V40</f>
        <v>1</v>
      </c>
      <c r="U40" s="81">
        <v>6</v>
      </c>
      <c r="V40" s="81">
        <v>6</v>
      </c>
      <c r="W40" s="49" t="s">
        <v>238</v>
      </c>
    </row>
    <row r="41" spans="1:23" ht="36" x14ac:dyDescent="0.2">
      <c r="A41" s="51" t="s">
        <v>86</v>
      </c>
      <c r="B41" s="61" t="s">
        <v>87</v>
      </c>
      <c r="C41" s="62" t="s">
        <v>243</v>
      </c>
      <c r="D41" s="47" t="s">
        <v>89</v>
      </c>
      <c r="E41" s="51" t="s">
        <v>90</v>
      </c>
      <c r="F41" s="46"/>
      <c r="G41" s="46"/>
      <c r="H41" s="46"/>
      <c r="I41" s="46">
        <f t="shared" si="0"/>
        <v>0</v>
      </c>
      <c r="J41" s="46">
        <f t="shared" si="0"/>
        <v>0</v>
      </c>
      <c r="K41" s="58" t="s">
        <v>91</v>
      </c>
      <c r="L41" s="47" t="s">
        <v>29</v>
      </c>
      <c r="M41" s="59" t="s">
        <v>244</v>
      </c>
      <c r="N41" s="60" t="s">
        <v>245</v>
      </c>
      <c r="O41" s="50" t="s">
        <v>29</v>
      </c>
      <c r="P41" s="50" t="s">
        <v>246</v>
      </c>
      <c r="Q41" s="60" t="s">
        <v>247</v>
      </c>
      <c r="R41" s="80">
        <v>1</v>
      </c>
      <c r="S41" s="80">
        <v>1</v>
      </c>
      <c r="T41" s="80">
        <f>+U41/V41</f>
        <v>1</v>
      </c>
      <c r="U41" s="81">
        <f>275+3+3</f>
        <v>281</v>
      </c>
      <c r="V41" s="81">
        <v>281</v>
      </c>
      <c r="W41" s="47" t="s">
        <v>100</v>
      </c>
    </row>
    <row r="42" spans="1:23" ht="48" x14ac:dyDescent="0.2">
      <c r="A42" s="51" t="s">
        <v>86</v>
      </c>
      <c r="B42" s="61" t="s">
        <v>87</v>
      </c>
      <c r="C42" s="62" t="s">
        <v>243</v>
      </c>
      <c r="D42" s="47" t="s">
        <v>89</v>
      </c>
      <c r="E42" s="51" t="s">
        <v>90</v>
      </c>
      <c r="F42" s="46">
        <v>0</v>
      </c>
      <c r="G42" s="46">
        <v>5076033.63</v>
      </c>
      <c r="H42" s="46">
        <v>5076033.63</v>
      </c>
      <c r="I42" s="46">
        <f>+H42-46315.24</f>
        <v>5029718.3899999997</v>
      </c>
      <c r="J42" s="46">
        <f t="shared" si="0"/>
        <v>5029718.3899999997</v>
      </c>
      <c r="K42" s="58" t="s">
        <v>91</v>
      </c>
      <c r="L42" s="47" t="s">
        <v>30</v>
      </c>
      <c r="M42" s="59" t="s">
        <v>248</v>
      </c>
      <c r="N42" s="60" t="s">
        <v>249</v>
      </c>
      <c r="O42" s="50" t="s">
        <v>30</v>
      </c>
      <c r="P42" s="50" t="s">
        <v>246</v>
      </c>
      <c r="Q42" s="60" t="s">
        <v>250</v>
      </c>
      <c r="R42" s="80">
        <v>1</v>
      </c>
      <c r="S42" s="80">
        <v>1</v>
      </c>
      <c r="T42" s="80">
        <f t="shared" ref="T42:T47" si="5">+U42/V42</f>
        <v>0.97356828193832601</v>
      </c>
      <c r="U42" s="81">
        <v>221</v>
      </c>
      <c r="V42" s="81">
        <v>227</v>
      </c>
      <c r="W42" s="49" t="s">
        <v>100</v>
      </c>
    </row>
    <row r="43" spans="1:23" ht="48" x14ac:dyDescent="0.2">
      <c r="A43" s="51" t="s">
        <v>86</v>
      </c>
      <c r="B43" s="61" t="s">
        <v>87</v>
      </c>
      <c r="C43" s="62" t="s">
        <v>243</v>
      </c>
      <c r="D43" s="47" t="s">
        <v>89</v>
      </c>
      <c r="E43" s="51" t="s">
        <v>90</v>
      </c>
      <c r="F43" s="46">
        <v>400000</v>
      </c>
      <c r="G43" s="46">
        <v>678943.11</v>
      </c>
      <c r="H43" s="46">
        <v>672926.02</v>
      </c>
      <c r="I43" s="46">
        <f>+H43-7280</f>
        <v>665646.02</v>
      </c>
      <c r="J43" s="46">
        <f t="shared" si="0"/>
        <v>665646.02</v>
      </c>
      <c r="K43" s="58" t="s">
        <v>91</v>
      </c>
      <c r="L43" s="47" t="s">
        <v>30</v>
      </c>
      <c r="M43" s="59" t="s">
        <v>251</v>
      </c>
      <c r="N43" s="60" t="s">
        <v>252</v>
      </c>
      <c r="O43" s="50" t="s">
        <v>30</v>
      </c>
      <c r="P43" s="50" t="s">
        <v>253</v>
      </c>
      <c r="Q43" s="60" t="s">
        <v>254</v>
      </c>
      <c r="R43" s="80">
        <v>1</v>
      </c>
      <c r="S43" s="80">
        <v>1</v>
      </c>
      <c r="T43" s="80">
        <f t="shared" si="5"/>
        <v>1</v>
      </c>
      <c r="U43" s="81">
        <v>45</v>
      </c>
      <c r="V43" s="81">
        <v>45</v>
      </c>
      <c r="W43" s="49" t="s">
        <v>100</v>
      </c>
    </row>
    <row r="44" spans="1:23" ht="36" x14ac:dyDescent="0.2">
      <c r="A44" s="51" t="s">
        <v>86</v>
      </c>
      <c r="B44" s="61" t="s">
        <v>87</v>
      </c>
      <c r="C44" s="62" t="s">
        <v>243</v>
      </c>
      <c r="D44" s="47" t="s">
        <v>89</v>
      </c>
      <c r="E44" s="51" t="s">
        <v>90</v>
      </c>
      <c r="F44" s="46">
        <v>100000</v>
      </c>
      <c r="G44" s="46">
        <v>237917.59</v>
      </c>
      <c r="H44" s="46">
        <v>237917.59</v>
      </c>
      <c r="I44" s="46">
        <f t="shared" si="0"/>
        <v>237917.59</v>
      </c>
      <c r="J44" s="46">
        <f t="shared" si="0"/>
        <v>237917.59</v>
      </c>
      <c r="K44" s="58" t="s">
        <v>91</v>
      </c>
      <c r="L44" s="47" t="s">
        <v>30</v>
      </c>
      <c r="M44" s="59" t="s">
        <v>255</v>
      </c>
      <c r="N44" s="60" t="s">
        <v>256</v>
      </c>
      <c r="O44" s="50" t="s">
        <v>30</v>
      </c>
      <c r="P44" s="50" t="s">
        <v>257</v>
      </c>
      <c r="Q44" s="60" t="s">
        <v>258</v>
      </c>
      <c r="R44" s="80">
        <v>1</v>
      </c>
      <c r="S44" s="80">
        <v>1</v>
      </c>
      <c r="T44" s="80">
        <f t="shared" si="5"/>
        <v>1</v>
      </c>
      <c r="U44" s="81">
        <v>1</v>
      </c>
      <c r="V44" s="81">
        <v>1</v>
      </c>
      <c r="W44" s="49" t="s">
        <v>299</v>
      </c>
    </row>
    <row r="45" spans="1:23" ht="36" x14ac:dyDescent="0.2">
      <c r="A45" s="51" t="s">
        <v>86</v>
      </c>
      <c r="B45" s="61" t="s">
        <v>87</v>
      </c>
      <c r="C45" s="62" t="s">
        <v>243</v>
      </c>
      <c r="D45" s="47" t="s">
        <v>89</v>
      </c>
      <c r="E45" s="51" t="s">
        <v>90</v>
      </c>
      <c r="F45" s="46">
        <v>100000</v>
      </c>
      <c r="G45" s="46">
        <v>124444</v>
      </c>
      <c r="H45" s="46">
        <v>124444</v>
      </c>
      <c r="I45" s="46">
        <f t="shared" si="0"/>
        <v>124444</v>
      </c>
      <c r="J45" s="46">
        <f t="shared" si="0"/>
        <v>124444</v>
      </c>
      <c r="K45" s="58" t="s">
        <v>91</v>
      </c>
      <c r="L45" s="47" t="s">
        <v>30</v>
      </c>
      <c r="M45" s="59" t="s">
        <v>259</v>
      </c>
      <c r="N45" s="49" t="s">
        <v>260</v>
      </c>
      <c r="O45" s="50" t="s">
        <v>30</v>
      </c>
      <c r="P45" s="50" t="s">
        <v>261</v>
      </c>
      <c r="Q45" s="60" t="s">
        <v>262</v>
      </c>
      <c r="R45" s="80">
        <v>1</v>
      </c>
      <c r="S45" s="80">
        <v>1</v>
      </c>
      <c r="T45" s="80">
        <f>+U45/V45</f>
        <v>1</v>
      </c>
      <c r="U45" s="81">
        <v>9</v>
      </c>
      <c r="V45" s="81">
        <v>9</v>
      </c>
      <c r="W45" s="49" t="s">
        <v>160</v>
      </c>
    </row>
    <row r="46" spans="1:23" ht="72" x14ac:dyDescent="0.2">
      <c r="A46" s="51" t="s">
        <v>86</v>
      </c>
      <c r="B46" s="61" t="s">
        <v>87</v>
      </c>
      <c r="C46" s="62" t="s">
        <v>243</v>
      </c>
      <c r="D46" s="47" t="s">
        <v>89</v>
      </c>
      <c r="E46" s="51" t="s">
        <v>90</v>
      </c>
      <c r="F46" s="46"/>
      <c r="G46" s="46"/>
      <c r="H46" s="46"/>
      <c r="I46" s="46">
        <f t="shared" si="0"/>
        <v>0</v>
      </c>
      <c r="J46" s="46">
        <f t="shared" si="0"/>
        <v>0</v>
      </c>
      <c r="K46" s="58" t="s">
        <v>91</v>
      </c>
      <c r="L46" s="47" t="s">
        <v>29</v>
      </c>
      <c r="M46" s="59" t="s">
        <v>263</v>
      </c>
      <c r="N46" s="60" t="s">
        <v>264</v>
      </c>
      <c r="O46" s="50" t="s">
        <v>29</v>
      </c>
      <c r="P46" s="50" t="s">
        <v>265</v>
      </c>
      <c r="Q46" s="60" t="s">
        <v>266</v>
      </c>
      <c r="R46" s="80">
        <v>1</v>
      </c>
      <c r="S46" s="80">
        <v>1</v>
      </c>
      <c r="T46" s="80">
        <f t="shared" si="5"/>
        <v>1</v>
      </c>
      <c r="U46" s="81">
        <v>2</v>
      </c>
      <c r="V46" s="81">
        <v>2</v>
      </c>
      <c r="W46" s="49" t="s">
        <v>100</v>
      </c>
    </row>
    <row r="47" spans="1:23" ht="72" x14ac:dyDescent="0.2">
      <c r="A47" s="51" t="s">
        <v>86</v>
      </c>
      <c r="B47" s="61" t="s">
        <v>87</v>
      </c>
      <c r="C47" s="62" t="s">
        <v>243</v>
      </c>
      <c r="D47" s="47" t="s">
        <v>89</v>
      </c>
      <c r="E47" s="51" t="s">
        <v>90</v>
      </c>
      <c r="F47" s="46">
        <v>87000</v>
      </c>
      <c r="G47" s="46">
        <v>87000</v>
      </c>
      <c r="H47" s="46">
        <v>50882.18</v>
      </c>
      <c r="I47" s="46">
        <f t="shared" si="0"/>
        <v>50882.18</v>
      </c>
      <c r="J47" s="46">
        <f t="shared" si="0"/>
        <v>50882.18</v>
      </c>
      <c r="K47" s="58" t="s">
        <v>91</v>
      </c>
      <c r="L47" s="47" t="s">
        <v>30</v>
      </c>
      <c r="M47" s="59" t="s">
        <v>267</v>
      </c>
      <c r="N47" s="60" t="s">
        <v>264</v>
      </c>
      <c r="O47" s="50" t="s">
        <v>30</v>
      </c>
      <c r="P47" s="50" t="s">
        <v>265</v>
      </c>
      <c r="Q47" s="60" t="s">
        <v>268</v>
      </c>
      <c r="R47" s="80">
        <v>1</v>
      </c>
      <c r="S47" s="80">
        <v>1</v>
      </c>
      <c r="T47" s="80">
        <f t="shared" si="5"/>
        <v>1</v>
      </c>
      <c r="U47" s="81">
        <v>2</v>
      </c>
      <c r="V47" s="81">
        <v>2</v>
      </c>
      <c r="W47" s="49" t="s">
        <v>100</v>
      </c>
    </row>
    <row r="48" spans="1:23" ht="60" x14ac:dyDescent="0.2">
      <c r="A48" s="51" t="s">
        <v>86</v>
      </c>
      <c r="B48" s="61" t="s">
        <v>87</v>
      </c>
      <c r="C48" s="62" t="s">
        <v>243</v>
      </c>
      <c r="D48" s="47" t="s">
        <v>89</v>
      </c>
      <c r="E48" s="51" t="s">
        <v>90</v>
      </c>
      <c r="F48" s="46"/>
      <c r="G48" s="46"/>
      <c r="H48" s="46"/>
      <c r="I48" s="46">
        <f t="shared" si="0"/>
        <v>0</v>
      </c>
      <c r="J48" s="46">
        <f t="shared" si="0"/>
        <v>0</v>
      </c>
      <c r="K48" s="58" t="s">
        <v>91</v>
      </c>
      <c r="L48" s="47" t="s">
        <v>29</v>
      </c>
      <c r="M48" s="59" t="s">
        <v>269</v>
      </c>
      <c r="N48" s="60" t="s">
        <v>270</v>
      </c>
      <c r="O48" s="50" t="s">
        <v>29</v>
      </c>
      <c r="P48" s="50" t="s">
        <v>271</v>
      </c>
      <c r="Q48" s="60" t="s">
        <v>272</v>
      </c>
      <c r="R48" s="80">
        <v>1</v>
      </c>
      <c r="S48" s="80">
        <v>1</v>
      </c>
      <c r="T48" s="80">
        <f>+U48/V48</f>
        <v>1</v>
      </c>
      <c r="U48" s="81">
        <v>1</v>
      </c>
      <c r="V48" s="81">
        <v>1</v>
      </c>
      <c r="W48" s="49" t="s">
        <v>273</v>
      </c>
    </row>
    <row r="49" spans="1:23" ht="60" x14ac:dyDescent="0.2">
      <c r="A49" s="51" t="s">
        <v>86</v>
      </c>
      <c r="B49" s="61" t="s">
        <v>87</v>
      </c>
      <c r="C49" s="62" t="s">
        <v>243</v>
      </c>
      <c r="D49" s="47" t="s">
        <v>89</v>
      </c>
      <c r="E49" s="51" t="s">
        <v>90</v>
      </c>
      <c r="F49" s="46">
        <v>0</v>
      </c>
      <c r="G49" s="46">
        <v>352213.48</v>
      </c>
      <c r="H49" s="46">
        <v>352213.48</v>
      </c>
      <c r="I49" s="46">
        <f t="shared" si="0"/>
        <v>352213.48</v>
      </c>
      <c r="J49" s="46">
        <f t="shared" si="0"/>
        <v>352213.48</v>
      </c>
      <c r="K49" s="58" t="s">
        <v>91</v>
      </c>
      <c r="L49" s="47" t="s">
        <v>30</v>
      </c>
      <c r="M49" s="59" t="s">
        <v>274</v>
      </c>
      <c r="N49" s="60" t="s">
        <v>270</v>
      </c>
      <c r="O49" s="50" t="s">
        <v>30</v>
      </c>
      <c r="P49" s="50" t="s">
        <v>271</v>
      </c>
      <c r="Q49" s="60" t="s">
        <v>275</v>
      </c>
      <c r="R49" s="80">
        <v>1</v>
      </c>
      <c r="S49" s="80">
        <v>1</v>
      </c>
      <c r="T49" s="80">
        <f>+U49/V49</f>
        <v>1</v>
      </c>
      <c r="U49" s="81">
        <v>1</v>
      </c>
      <c r="V49" s="81">
        <v>1</v>
      </c>
      <c r="W49" s="49" t="s">
        <v>273</v>
      </c>
    </row>
    <row r="50" spans="1:23" ht="60" x14ac:dyDescent="0.2">
      <c r="A50" s="51" t="s">
        <v>86</v>
      </c>
      <c r="B50" s="61" t="s">
        <v>87</v>
      </c>
      <c r="C50" s="62" t="s">
        <v>276</v>
      </c>
      <c r="D50" s="47" t="s">
        <v>89</v>
      </c>
      <c r="E50" s="51" t="s">
        <v>90</v>
      </c>
      <c r="F50" s="46"/>
      <c r="G50" s="46"/>
      <c r="H50" s="46"/>
      <c r="I50" s="46">
        <f t="shared" si="0"/>
        <v>0</v>
      </c>
      <c r="J50" s="46">
        <f t="shared" si="0"/>
        <v>0</v>
      </c>
      <c r="K50" s="58" t="s">
        <v>91</v>
      </c>
      <c r="L50" s="47" t="s">
        <v>29</v>
      </c>
      <c r="M50" s="59" t="s">
        <v>277</v>
      </c>
      <c r="N50" s="60" t="s">
        <v>278</v>
      </c>
      <c r="O50" s="50" t="s">
        <v>29</v>
      </c>
      <c r="P50" s="50" t="s">
        <v>279</v>
      </c>
      <c r="Q50" s="60" t="s">
        <v>280</v>
      </c>
      <c r="R50" s="80">
        <v>1</v>
      </c>
      <c r="S50" s="80">
        <v>1</v>
      </c>
      <c r="T50" s="80">
        <v>1</v>
      </c>
      <c r="U50" s="81">
        <v>1301</v>
      </c>
      <c r="V50" s="81">
        <v>1200</v>
      </c>
      <c r="W50" s="47" t="s">
        <v>281</v>
      </c>
    </row>
    <row r="51" spans="1:23" ht="48" x14ac:dyDescent="0.2">
      <c r="A51" s="51" t="s">
        <v>86</v>
      </c>
      <c r="B51" s="61" t="s">
        <v>87</v>
      </c>
      <c r="C51" s="62" t="s">
        <v>276</v>
      </c>
      <c r="D51" s="47" t="s">
        <v>89</v>
      </c>
      <c r="E51" s="51" t="s">
        <v>90</v>
      </c>
      <c r="F51" s="46">
        <v>200000</v>
      </c>
      <c r="G51" s="46">
        <f>207156.69+141504.53-100000</f>
        <v>248661.21999999997</v>
      </c>
      <c r="H51" s="46">
        <f>141504.53+207156.69-100000</f>
        <v>248661.21999999997</v>
      </c>
      <c r="I51" s="46">
        <f>+H51-9479.96</f>
        <v>239181.25999999998</v>
      </c>
      <c r="J51" s="46">
        <f t="shared" si="0"/>
        <v>239181.25999999998</v>
      </c>
      <c r="K51" s="58" t="s">
        <v>91</v>
      </c>
      <c r="L51" s="47" t="s">
        <v>30</v>
      </c>
      <c r="M51" s="59" t="s">
        <v>282</v>
      </c>
      <c r="N51" s="60" t="s">
        <v>283</v>
      </c>
      <c r="O51" s="50" t="s">
        <v>30</v>
      </c>
      <c r="P51" s="50" t="s">
        <v>284</v>
      </c>
      <c r="Q51" s="60" t="s">
        <v>285</v>
      </c>
      <c r="R51" s="80">
        <v>1</v>
      </c>
      <c r="S51" s="80">
        <v>1</v>
      </c>
      <c r="T51" s="80">
        <f>+U51/V51</f>
        <v>1</v>
      </c>
      <c r="U51" s="81">
        <v>23</v>
      </c>
      <c r="V51" s="81">
        <v>23</v>
      </c>
      <c r="W51" s="47" t="s">
        <v>281</v>
      </c>
    </row>
    <row r="52" spans="1:23" ht="48" x14ac:dyDescent="0.2">
      <c r="A52" s="51" t="s">
        <v>86</v>
      </c>
      <c r="B52" s="61" t="s">
        <v>87</v>
      </c>
      <c r="C52" s="62" t="s">
        <v>276</v>
      </c>
      <c r="D52" s="47" t="s">
        <v>89</v>
      </c>
      <c r="E52" s="51" t="s">
        <v>90</v>
      </c>
      <c r="F52" s="46">
        <v>0</v>
      </c>
      <c r="G52" s="46">
        <v>100000</v>
      </c>
      <c r="H52" s="46">
        <v>100000</v>
      </c>
      <c r="I52" s="46">
        <f t="shared" si="0"/>
        <v>100000</v>
      </c>
      <c r="J52" s="46">
        <f t="shared" si="0"/>
        <v>100000</v>
      </c>
      <c r="K52" s="58" t="s">
        <v>91</v>
      </c>
      <c r="L52" s="47" t="s">
        <v>30</v>
      </c>
      <c r="M52" s="59" t="s">
        <v>286</v>
      </c>
      <c r="N52" s="60" t="s">
        <v>287</v>
      </c>
      <c r="O52" s="50" t="s">
        <v>30</v>
      </c>
      <c r="P52" s="50" t="s">
        <v>288</v>
      </c>
      <c r="Q52" s="60" t="s">
        <v>289</v>
      </c>
      <c r="R52" s="80">
        <v>1</v>
      </c>
      <c r="S52" s="80">
        <v>1</v>
      </c>
      <c r="T52" s="80">
        <f>+U52/V52</f>
        <v>1</v>
      </c>
      <c r="U52" s="81">
        <v>11</v>
      </c>
      <c r="V52" s="81">
        <v>11</v>
      </c>
      <c r="W52" s="47" t="s">
        <v>100</v>
      </c>
    </row>
    <row r="53" spans="1:23" x14ac:dyDescent="0.2">
      <c r="A53" s="63"/>
      <c r="B53" s="64"/>
      <c r="C53" s="64"/>
      <c r="D53" s="65"/>
      <c r="E53" s="66"/>
      <c r="F53" s="67"/>
      <c r="G53" s="68"/>
      <c r="H53" s="68"/>
      <c r="I53" s="68"/>
    </row>
    <row r="54" spans="1:23" x14ac:dyDescent="0.2">
      <c r="A54" s="69"/>
      <c r="B54" s="69"/>
      <c r="C54" s="64"/>
      <c r="D54" s="70"/>
      <c r="E54" s="71"/>
      <c r="F54" s="67"/>
      <c r="G54" s="68"/>
      <c r="H54" s="68"/>
      <c r="I54" s="68"/>
      <c r="M54" s="63" t="s">
        <v>290</v>
      </c>
      <c r="N54" s="64"/>
      <c r="O54" s="64"/>
      <c r="P54" s="65"/>
      <c r="Q54" s="72"/>
      <c r="R54" s="67"/>
      <c r="S54" s="73"/>
    </row>
  </sheetData>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purl.org/dc/elements/1.1/"/>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Verónica</cp:lastModifiedBy>
  <cp:lastPrinted>2017-03-30T22:24:32Z</cp:lastPrinted>
  <dcterms:created xsi:type="dcterms:W3CDTF">2014-10-22T05:35:08Z</dcterms:created>
  <dcterms:modified xsi:type="dcterms:W3CDTF">2022-01-25T19:57:08Z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